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35" documentId="11_62B04489256D2FF05EB9E54EEB01A8FABA51939D" xr6:coauthVersionLast="47" xr6:coauthVersionMax="47" xr10:uidLastSave="{CB3636D7-9021-42AC-A721-60CB514A0D34}"/>
  <bookViews>
    <workbookView xWindow="28680" yWindow="-120" windowWidth="29040" windowHeight="15720" tabRatio="500" firstSheet="1" activeTab="1" xr2:uid="{00000000-000D-0000-FFFF-FFFF00000000}"/>
  </bookViews>
  <sheets>
    <sheet name="102" sheetId="1" state="hidden" r:id="rId1"/>
    <sheet name="B16 PB1055" sheetId="2" r:id="rId2"/>
    <sheet name="722 - PB720" sheetId="3" state="hidden" r:id="rId3"/>
    <sheet name="722 - PB1186" sheetId="4" state="hidden" r:id="rId4"/>
    <sheet name="Hoja1" sheetId="6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'B16 PB1055'!$A$1:$K$9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6" l="1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M26" i="4"/>
  <c r="M25" i="4"/>
  <c r="M24" i="4"/>
  <c r="M23" i="4"/>
  <c r="P22" i="4"/>
  <c r="O22" i="4"/>
  <c r="N22" i="4"/>
  <c r="M22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P5" i="4"/>
  <c r="O5" i="4"/>
  <c r="N26" i="4" s="1"/>
  <c r="N5" i="4"/>
  <c r="J5" i="4"/>
  <c r="I5" i="4"/>
  <c r="P4" i="4"/>
  <c r="O4" i="4"/>
  <c r="N4" i="4"/>
  <c r="V4" i="4" s="1"/>
  <c r="J4" i="4"/>
  <c r="I4" i="4"/>
  <c r="P3" i="4"/>
  <c r="O3" i="4"/>
  <c r="N3" i="4"/>
  <c r="V3" i="4" s="1"/>
  <c r="J3" i="4"/>
  <c r="I3" i="4"/>
  <c r="N2" i="4"/>
  <c r="V2" i="4" s="1"/>
  <c r="J2" i="4"/>
  <c r="I2" i="4"/>
  <c r="O2" i="4" s="1"/>
  <c r="M26" i="3"/>
  <c r="M25" i="3"/>
  <c r="M24" i="3"/>
  <c r="M23" i="3"/>
  <c r="P22" i="3"/>
  <c r="O22" i="3"/>
  <c r="N22" i="3"/>
  <c r="M22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P5" i="3"/>
  <c r="O5" i="3"/>
  <c r="N26" i="3" s="1"/>
  <c r="N5" i="3"/>
  <c r="J5" i="3"/>
  <c r="I5" i="3"/>
  <c r="P4" i="3"/>
  <c r="O4" i="3"/>
  <c r="N4" i="3"/>
  <c r="V4" i="3" s="1"/>
  <c r="J4" i="3"/>
  <c r="I4" i="3"/>
  <c r="P3" i="3"/>
  <c r="O3" i="3"/>
  <c r="N3" i="3"/>
  <c r="V3" i="3" s="1"/>
  <c r="J3" i="3"/>
  <c r="I3" i="3"/>
  <c r="N2" i="3"/>
  <c r="V2" i="3" s="1"/>
  <c r="J2" i="3"/>
  <c r="I2" i="3"/>
  <c r="O2" i="3" s="1"/>
  <c r="J28" i="2"/>
  <c r="I28" i="2"/>
  <c r="J27" i="2"/>
  <c r="I27" i="2"/>
  <c r="J26" i="2"/>
  <c r="I26" i="2"/>
  <c r="J25" i="2"/>
  <c r="O10" i="2" s="1"/>
  <c r="I25" i="2"/>
  <c r="J24" i="2"/>
  <c r="I24" i="2"/>
  <c r="J23" i="2"/>
  <c r="O9" i="2" s="1"/>
  <c r="I23" i="2"/>
  <c r="N9" i="2" s="1"/>
  <c r="J22" i="2"/>
  <c r="I22" i="2"/>
  <c r="J21" i="2"/>
  <c r="I21" i="2"/>
  <c r="J20" i="2"/>
  <c r="I20" i="2"/>
  <c r="J19" i="2"/>
  <c r="I19" i="2"/>
  <c r="J18" i="2"/>
  <c r="I18" i="2"/>
  <c r="J17" i="2"/>
  <c r="O7" i="2" s="1"/>
  <c r="V6" i="2" s="1"/>
  <c r="I17" i="2"/>
  <c r="J16" i="2"/>
  <c r="I16" i="2"/>
  <c r="I15" i="2"/>
  <c r="K15" i="2" s="1"/>
  <c r="J14" i="2"/>
  <c r="I14" i="2"/>
  <c r="J13" i="2"/>
  <c r="I13" i="2"/>
  <c r="J12" i="2"/>
  <c r="O5" i="2" s="1"/>
  <c r="I12" i="2"/>
  <c r="O11" i="2"/>
  <c r="N11" i="2"/>
  <c r="J11" i="2"/>
  <c r="I11" i="2"/>
  <c r="J10" i="2"/>
  <c r="I10" i="2"/>
  <c r="J9" i="2"/>
  <c r="I9" i="2"/>
  <c r="O8" i="2"/>
  <c r="N8" i="2"/>
  <c r="J8" i="2"/>
  <c r="I8" i="2"/>
  <c r="J7" i="2"/>
  <c r="I7" i="2"/>
  <c r="N4" i="2" s="1"/>
  <c r="R6" i="2"/>
  <c r="J6" i="2"/>
  <c r="I6" i="2"/>
  <c r="N5" i="2"/>
  <c r="J5" i="2"/>
  <c r="I5" i="2"/>
  <c r="N3" i="2" s="1"/>
  <c r="J4" i="2"/>
  <c r="I4" i="2"/>
  <c r="J3" i="2"/>
  <c r="I3" i="2"/>
  <c r="J2" i="2"/>
  <c r="I2" i="2"/>
  <c r="N26" i="1"/>
  <c r="N25" i="1"/>
  <c r="N24" i="1"/>
  <c r="N23" i="1"/>
  <c r="Q22" i="1"/>
  <c r="P22" i="1"/>
  <c r="O22" i="1"/>
  <c r="N22" i="1"/>
  <c r="K9" i="1"/>
  <c r="J9" i="1"/>
  <c r="K8" i="1"/>
  <c r="J8" i="1"/>
  <c r="K7" i="1"/>
  <c r="J7" i="1"/>
  <c r="K6" i="1"/>
  <c r="J6" i="1"/>
  <c r="Q5" i="1"/>
  <c r="P5" i="1"/>
  <c r="O26" i="1" s="1"/>
  <c r="O5" i="1"/>
  <c r="K5" i="1"/>
  <c r="J5" i="1"/>
  <c r="Q4" i="1"/>
  <c r="P4" i="1"/>
  <c r="O4" i="1"/>
  <c r="W4" i="1" s="1"/>
  <c r="K4" i="1"/>
  <c r="J4" i="1"/>
  <c r="Q3" i="1"/>
  <c r="P3" i="1"/>
  <c r="O3" i="1"/>
  <c r="W3" i="1" s="1"/>
  <c r="K3" i="1"/>
  <c r="J3" i="1"/>
  <c r="O2" i="1"/>
  <c r="W2" i="1" s="1"/>
  <c r="K2" i="1"/>
  <c r="J2" i="1"/>
  <c r="P2" i="1" s="1"/>
  <c r="N10" i="2" l="1"/>
  <c r="N7" i="2"/>
  <c r="U6" i="2" s="1"/>
  <c r="O3" i="2"/>
  <c r="R3" i="2" s="1"/>
  <c r="O4" i="2"/>
  <c r="N2" i="2"/>
  <c r="O23" i="1"/>
  <c r="X2" i="1"/>
  <c r="Q2" i="1"/>
  <c r="L2" i="1"/>
  <c r="L3" i="1"/>
  <c r="O24" i="1"/>
  <c r="X3" i="1"/>
  <c r="P24" i="1"/>
  <c r="Y3" i="1"/>
  <c r="AB3" i="1" s="1"/>
  <c r="T3" i="1"/>
  <c r="Q24" i="1" s="1"/>
  <c r="L4" i="1"/>
  <c r="O25" i="1"/>
  <c r="X4" i="1"/>
  <c r="P25" i="1"/>
  <c r="Y4" i="1"/>
  <c r="AB4" i="1" s="1"/>
  <c r="T4" i="1"/>
  <c r="Q25" i="1" s="1"/>
  <c r="L5" i="1"/>
  <c r="P26" i="1"/>
  <c r="T5" i="1"/>
  <c r="Q26" i="1" s="1"/>
  <c r="L6" i="1"/>
  <c r="L7" i="1"/>
  <c r="L8" i="1"/>
  <c r="L9" i="1"/>
  <c r="U2" i="2"/>
  <c r="O2" i="2"/>
  <c r="K2" i="2"/>
  <c r="K3" i="2"/>
  <c r="U3" i="2"/>
  <c r="V3" i="2"/>
  <c r="K4" i="2"/>
  <c r="U4" i="2"/>
  <c r="V4" i="2"/>
  <c r="Y4" i="2" s="1"/>
  <c r="R4" i="2"/>
  <c r="K5" i="2"/>
  <c r="U5" i="2"/>
  <c r="V5" i="2"/>
  <c r="R5" i="2"/>
  <c r="K6" i="2"/>
  <c r="Y6" i="2"/>
  <c r="K7" i="2"/>
  <c r="U7" i="2"/>
  <c r="V7" i="2"/>
  <c r="R7" i="2"/>
  <c r="K8" i="2"/>
  <c r="U8" i="2"/>
  <c r="V8" i="2"/>
  <c r="R8" i="2"/>
  <c r="K9" i="2"/>
  <c r="V9" i="2"/>
  <c r="R9" i="2"/>
  <c r="K10" i="2"/>
  <c r="U10" i="2"/>
  <c r="V10" i="2"/>
  <c r="K11" i="2"/>
  <c r="U11" i="2"/>
  <c r="V11" i="2"/>
  <c r="Y11" i="2" s="1"/>
  <c r="R11" i="2"/>
  <c r="K12" i="2"/>
  <c r="K13" i="2"/>
  <c r="K14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N23" i="3"/>
  <c r="W2" i="3"/>
  <c r="P2" i="3"/>
  <c r="K2" i="3"/>
  <c r="K3" i="3"/>
  <c r="N24" i="3"/>
  <c r="W3" i="3"/>
  <c r="O24" i="3"/>
  <c r="X3" i="3"/>
  <c r="AA3" i="3" s="1"/>
  <c r="S3" i="3"/>
  <c r="P24" i="3" s="1"/>
  <c r="K4" i="3"/>
  <c r="N25" i="3"/>
  <c r="W4" i="3"/>
  <c r="O25" i="3"/>
  <c r="X4" i="3"/>
  <c r="AA4" i="3" s="1"/>
  <c r="S4" i="3"/>
  <c r="P25" i="3" s="1"/>
  <c r="K5" i="3"/>
  <c r="O26" i="3"/>
  <c r="S5" i="3"/>
  <c r="P26" i="3" s="1"/>
  <c r="K6" i="3"/>
  <c r="K7" i="3"/>
  <c r="K8" i="3"/>
  <c r="K9" i="3"/>
  <c r="K10" i="3"/>
  <c r="K11" i="3"/>
  <c r="K12" i="3"/>
  <c r="K13" i="3"/>
  <c r="K14" i="3"/>
  <c r="N23" i="4"/>
  <c r="W2" i="4"/>
  <c r="P2" i="4"/>
  <c r="K2" i="4"/>
  <c r="K3" i="4"/>
  <c r="N24" i="4"/>
  <c r="W3" i="4"/>
  <c r="O24" i="4"/>
  <c r="X3" i="4"/>
  <c r="AA3" i="4" s="1"/>
  <c r="S3" i="4"/>
  <c r="P24" i="4" s="1"/>
  <c r="K4" i="4"/>
  <c r="N25" i="4"/>
  <c r="W4" i="4"/>
  <c r="O25" i="4"/>
  <c r="X4" i="4"/>
  <c r="AA4" i="4" s="1"/>
  <c r="S4" i="4"/>
  <c r="P25" i="4" s="1"/>
  <c r="K5" i="4"/>
  <c r="O26" i="4"/>
  <c r="S5" i="4"/>
  <c r="P26" i="4" s="1"/>
  <c r="K6" i="4"/>
  <c r="K7" i="4"/>
  <c r="K8" i="4"/>
  <c r="K9" i="4"/>
  <c r="K10" i="4"/>
  <c r="K11" i="4"/>
  <c r="K12" i="4"/>
  <c r="K13" i="4"/>
  <c r="K14" i="4"/>
  <c r="Y7" i="2" l="1"/>
  <c r="U9" i="2"/>
  <c r="Y9" i="2" s="1"/>
  <c r="R10" i="2"/>
  <c r="Y10" i="2"/>
  <c r="Y8" i="2"/>
  <c r="Y5" i="2"/>
  <c r="Y3" i="2"/>
  <c r="O23" i="4"/>
  <c r="X2" i="4"/>
  <c r="AA2" i="4" s="1"/>
  <c r="S2" i="4"/>
  <c r="P23" i="4" s="1"/>
  <c r="O23" i="3"/>
  <c r="X2" i="3"/>
  <c r="AA2" i="3" s="1"/>
  <c r="S2" i="3"/>
  <c r="P23" i="3" s="1"/>
  <c r="V2" i="2"/>
  <c r="Y2" i="2" s="1"/>
  <c r="R2" i="2"/>
  <c r="P23" i="1"/>
  <c r="Y2" i="1"/>
  <c r="AB2" i="1" s="1"/>
  <c r="T2" i="1"/>
  <c r="Q23" i="1" s="1"/>
</calcChain>
</file>

<file path=xl/sharedStrings.xml><?xml version="1.0" encoding="utf-8"?>
<sst xmlns="http://schemas.openxmlformats.org/spreadsheetml/2006/main" count="337" uniqueCount="99">
  <si>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</si>
  <si>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</si>
  <si>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</si>
  <si>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</si>
  <si>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</si>
  <si>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</si>
  <si>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</si>
  <si>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</si>
  <si>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</si>
  <si>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</si>
  <si>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</si>
  <si>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</si>
  <si>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</si>
  <si>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</si>
  <si>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</si>
  <si>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</si>
  <si>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</si>
  <si>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</si>
  <si>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PE32 Av. La Florida</t>
  </si>
  <si>
    <t>SPZX71</t>
  </si>
  <si>
    <t>4B</t>
  </si>
  <si>
    <t>06:30 a 06:59</t>
  </si>
  <si>
    <t>06:30 a 07:29</t>
  </si>
  <si>
    <t>SPZX59</t>
  </si>
  <si>
    <t>07:00 a 07:29</t>
  </si>
  <si>
    <t>07:00 a 07:59</t>
  </si>
  <si>
    <t>SPZX53</t>
  </si>
  <si>
    <t>07:30 a 07:59</t>
  </si>
  <si>
    <t>07:30 a 08:29</t>
  </si>
  <si>
    <t>TXZH46</t>
  </si>
  <si>
    <t>08:00 a 08:29</t>
  </si>
  <si>
    <t>SRVK73</t>
  </si>
  <si>
    <t>4A</t>
  </si>
  <si>
    <t>SPZY50</t>
  </si>
  <si>
    <t>SPZX77</t>
  </si>
  <si>
    <t>SPZX83</t>
  </si>
  <si>
    <t>1B</t>
  </si>
  <si>
    <t>PB1055</t>
  </si>
  <si>
    <t>B16</t>
  </si>
  <si>
    <t>STHR60</t>
  </si>
  <si>
    <t>1A</t>
  </si>
  <si>
    <t>11:30 a 11:59</t>
  </si>
  <si>
    <t>TXZH31</t>
  </si>
  <si>
    <t>12:00 a 12:29</t>
  </si>
  <si>
    <t>LDJV39</t>
  </si>
  <si>
    <t>12:30 a 12:59</t>
  </si>
  <si>
    <t>FLXP83</t>
  </si>
  <si>
    <t>13:00 a 13:29</t>
  </si>
  <si>
    <t>FLXP71</t>
  </si>
  <si>
    <t>13:30 a 13:59</t>
  </si>
  <si>
    <t>STHK20</t>
  </si>
  <si>
    <t>14:00 a 14:29</t>
  </si>
  <si>
    <t>STHF31</t>
  </si>
  <si>
    <t>14:30 a 14:59</t>
  </si>
  <si>
    <t>FLXP86</t>
  </si>
  <si>
    <t>15:00 a 15:29</t>
  </si>
  <si>
    <t>STHR36</t>
  </si>
  <si>
    <t>15:30 a 15:59</t>
  </si>
  <si>
    <t>STHJ99</t>
  </si>
  <si>
    <t>16:00 a 16:29</t>
  </si>
  <si>
    <t>5B</t>
  </si>
  <si>
    <t>LDJP67</t>
  </si>
  <si>
    <t>STHC29</t>
  </si>
  <si>
    <t>FLXP66</t>
  </si>
  <si>
    <t>PXZH31</t>
  </si>
  <si>
    <t>SHXF19</t>
  </si>
  <si>
    <t>LDJW42</t>
  </si>
  <si>
    <t>STHR72</t>
  </si>
  <si>
    <t>TXZH30</t>
  </si>
  <si>
    <t>STHL29</t>
  </si>
  <si>
    <t>PB720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</si>
  <si>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</si>
  <si>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</si>
  <si>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</si>
  <si>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</si>
  <si>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</si>
  <si>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</si>
  <si>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</si>
  <si>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</si>
  <si>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LDJW45</t>
  </si>
  <si>
    <t>STHR46</t>
  </si>
  <si>
    <t>STHJ86</t>
  </si>
  <si>
    <t>STHK39</t>
  </si>
  <si>
    <t>PB1186</t>
  </si>
  <si>
    <t>Factor</t>
  </si>
  <si>
    <t>Bus Tipo C</t>
  </si>
  <si>
    <t>Bus Tipo B</t>
  </si>
  <si>
    <t>BUS</t>
  </si>
  <si>
    <t>4C</t>
  </si>
  <si>
    <t>11:30 a 12:29</t>
  </si>
  <si>
    <t>12:00 a 12:59</t>
  </si>
  <si>
    <t>13:00 a 13:59</t>
  </si>
  <si>
    <t>14:00 a 14:59</t>
  </si>
  <si>
    <t>15:00 a 15:59</t>
  </si>
  <si>
    <t>16:00 a 16:59</t>
  </si>
  <si>
    <t>12:30 a 13:29</t>
  </si>
  <si>
    <t>13:30 a 14:29</t>
  </si>
  <si>
    <t>14:30 a 15:29</t>
  </si>
  <si>
    <t>15:30 a 16:29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</si>
</sst>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 %"/>
    <numFmt numFmtId="165" formatCode="0.0%"/>
    <numFmt numFmtId="166" formatCode="hh:mm:ss"/>
  </numFmts>
  <fonts count="6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sz val="11"/>
      <color theme="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70AD47"/>
      </patternFill>
    </fill>
    <fill>
      <patternFill patternType="solid">
        <fgColor rgb="FFFF0000"/>
        <bgColor rgb="FFC00000"/>
      </patternFill>
    </fill>
    <fill>
      <patternFill patternType="solid">
        <fgColor rgb="FFC00000"/>
        <bgColor rgb="FFFF0000"/>
      </patternFill>
    </fill>
    <fill>
      <patternFill patternType="solid">
        <fgColor theme="5" tint="0.39988402966399123"/>
        <bgColor rgb="FFFF99CC"/>
      </patternFill>
    </fill>
    <fill>
      <patternFill patternType="solid">
        <fgColor theme="9" tint="0.59987182226020086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Border="0" applyProtection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164" fontId="5" fillId="0" borderId="1" xfId="1" applyBorder="1" applyAlignment="1" applyProtection="1">
      <alignment horizontal="center" vertical="center"/>
    </xf>
    <xf numFmtId="165" fontId="5" fillId="0" borderId="1" xfId="1" applyNumberFormat="1" applyBorder="1" applyAlignment="1" applyProtection="1">
      <alignment horizontal="center" vertical="center"/>
    </xf>
    <xf numFmtId="165" fontId="5" fillId="5" borderId="1" xfId="1" applyNumberFormat="1" applyFill="1" applyBorder="1" applyAlignment="1" applyProtection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8" borderId="1" xfId="0" applyFill="1" applyBorder="1" applyAlignment="1">
      <alignment horizontal="center" vertical="center"/>
    </xf>
    <xf numFmtId="166" fontId="0" fillId="0" borderId="1" xfId="0" applyNumberFormat="1" applyBorder="1"/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4B183"/>
      <rgbColor rgb="FF4472C4"/>
      <rgbColor rgb="FF33CCCC"/>
      <rgbColor rgb="FF92D050"/>
      <rgbColor rgb="FFFFCC00"/>
      <rgbColor rgb="FFFF9900"/>
      <rgbColor rgb="FFFF6600"/>
      <rgbColor rgb="FF595959"/>
      <rgbColor rgb="FF70AD47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E2-4DED-B485-F16373B63CB0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E2-4DED-B485-F16373B63CB0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E2-4DED-B485-F16373B63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72875571"/>
        <c:axId val="5449688"/>
      </c:lineChart>
      <c:catAx>
        <c:axId val="7287557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449688"/>
        <c:crosses val="autoZero"/>
        <c:auto val="1"/>
        <c:lblAlgn val="ctr"/>
        <c:lblOffset val="100"/>
        <c:noMultiLvlLbl val="0"/>
      </c:catAx>
      <c:valAx>
        <c:axId val="54496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2875571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A2-430B-92CB-58286BE7DCB2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A2-430B-92CB-58286BE7DCB2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A2-430B-92CB-58286BE7D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4817460"/>
        <c:axId val="42016545"/>
      </c:lineChart>
      <c:catAx>
        <c:axId val="48174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2016545"/>
        <c:crosses val="autoZero"/>
        <c:auto val="1"/>
        <c:lblAlgn val="ctr"/>
        <c:lblOffset val="100"/>
        <c:noMultiLvlLbl val="0"/>
      </c:catAx>
      <c:valAx>
        <c:axId val="4201654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81746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8C-4085-BE73-AF26A81455EA}"/>
            </c:ext>
          </c:extLst>
        </c:ser>
        <c:ser>
          <c:idx val="1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8C-4085-BE73-AF26A8145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99367"/>
        <c:axId val="11531277"/>
      </c:lineChart>
      <c:lineChart>
        <c:grouping val="standard"/>
        <c:varyColors val="0"/>
        <c:ser>
          <c:idx val="2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0\ 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8C-4085-BE73-AF26A8145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1123276"/>
        <c:axId val="25059759"/>
      </c:lineChart>
      <c:catAx>
        <c:axId val="9936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1531277"/>
        <c:crosses val="autoZero"/>
        <c:auto val="1"/>
        <c:lblAlgn val="ctr"/>
        <c:lblOffset val="100"/>
        <c:noMultiLvlLbl val="0"/>
      </c:catAx>
      <c:valAx>
        <c:axId val="1153127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9367"/>
        <c:crosses val="autoZero"/>
        <c:crossBetween val="between"/>
      </c:valAx>
      <c:catAx>
        <c:axId val="411232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059759"/>
        <c:crosses val="autoZero"/>
        <c:auto val="1"/>
        <c:lblAlgn val="ctr"/>
        <c:lblOffset val="100"/>
        <c:noMultiLvlLbl val="0"/>
      </c:catAx>
      <c:valAx>
        <c:axId val="25059759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41123276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A8-44DB-BA5D-BE1B032D818D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A8-44DB-BA5D-BE1B032D818D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A8-44DB-BA5D-BE1B032D8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24198792"/>
        <c:axId val="37486992"/>
      </c:lineChart>
      <c:catAx>
        <c:axId val="24198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7486992"/>
        <c:crosses val="autoZero"/>
        <c:auto val="1"/>
        <c:lblAlgn val="ctr"/>
        <c:lblOffset val="100"/>
        <c:noMultiLvlLbl val="0"/>
      </c:catAx>
      <c:valAx>
        <c:axId val="3748699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4198792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102- PE32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34-45E7-B62B-75455A3D48BD}"/>
            </c:ext>
          </c:extLst>
        </c:ser>
        <c:ser>
          <c:idx val="1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34-45E7-B62B-75455A3D4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0236134"/>
        <c:axId val="75319357"/>
      </c:lineChart>
      <c:lineChart>
        <c:grouping val="standard"/>
        <c:varyColors val="0"/>
        <c:ser>
          <c:idx val="2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0\ 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34-45E7-B62B-75455A3D4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4125119"/>
        <c:axId val="44239831"/>
      </c:lineChart>
      <c:catAx>
        <c:axId val="3023613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5319357"/>
        <c:crosses val="autoZero"/>
        <c:auto val="1"/>
        <c:lblAlgn val="ctr"/>
        <c:lblOffset val="100"/>
        <c:noMultiLvlLbl val="0"/>
      </c:catAx>
      <c:valAx>
        <c:axId val="7531935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0236134"/>
        <c:crosses val="autoZero"/>
        <c:crossBetween val="between"/>
      </c:valAx>
      <c:catAx>
        <c:axId val="341251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239831"/>
        <c:crosses val="autoZero"/>
        <c:auto val="1"/>
        <c:lblAlgn val="ctr"/>
        <c:lblOffset val="100"/>
        <c:noMultiLvlLbl val="0"/>
      </c:catAx>
      <c:valAx>
        <c:axId val="44239831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34125119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B16 PB1055</a:t>
            </a:r>
          </a:p>
        </c:rich>
      </c:tx>
      <c:layout>
        <c:manualLayout>
          <c:xMode val="edge"/>
          <c:yMode val="edge"/>
          <c:x val="0.28483003044975802"/>
          <c:y val="3.4394438346139797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598113113363E-2"/>
          <c:y val="0.14331015977558201"/>
          <c:w val="0.91853441820995396"/>
          <c:h val="0.65190876936211695"/>
        </c:manualLayout>
      </c:layout>
      <c:lineChart>
        <c:grouping val="standard"/>
        <c:varyColors val="0"/>
        <c:ser>
          <c:idx val="0"/>
          <c:order val="0"/>
          <c:tx>
            <c:strRef>
              <c:f>'B16 PB1055'!$N$1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'B16 PB1055'!$M$2:$M$11</c:f>
              <c:strCache>
                <c:ptCount val="10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15:29</c:v>
                </c:pt>
                <c:pt idx="8">
                  <c:v>15:30 a 15:59</c:v>
                </c:pt>
                <c:pt idx="9">
                  <c:v>16:00 a 16:29</c:v>
                </c:pt>
              </c:strCache>
            </c:strRef>
          </c:cat>
          <c:val>
            <c:numRef>
              <c:f>'B16 PB1055'!$N$2:$N$11</c:f>
              <c:numCache>
                <c:formatCode>General</c:formatCode>
                <c:ptCount val="10"/>
                <c:pt idx="0">
                  <c:v>270</c:v>
                </c:pt>
                <c:pt idx="1">
                  <c:v>180</c:v>
                </c:pt>
                <c:pt idx="2">
                  <c:v>450</c:v>
                </c:pt>
                <c:pt idx="3">
                  <c:v>90</c:v>
                </c:pt>
                <c:pt idx="4">
                  <c:v>0</c:v>
                </c:pt>
                <c:pt idx="5">
                  <c:v>630</c:v>
                </c:pt>
                <c:pt idx="6">
                  <c:v>90</c:v>
                </c:pt>
                <c:pt idx="7">
                  <c:v>360</c:v>
                </c:pt>
                <c:pt idx="8">
                  <c:v>270</c:v>
                </c:pt>
                <c:pt idx="9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56-4E7D-9CBE-251EE042353E}"/>
            </c:ext>
          </c:extLst>
        </c:ser>
        <c:ser>
          <c:idx val="1"/>
          <c:order val="1"/>
          <c:tx>
            <c:strRef>
              <c:f>'B16 PB1055'!$O$1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'B16 PB1055'!$M$2:$M$11</c:f>
              <c:strCache>
                <c:ptCount val="10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15:29</c:v>
                </c:pt>
                <c:pt idx="8">
                  <c:v>15:30 a 15:59</c:v>
                </c:pt>
                <c:pt idx="9">
                  <c:v>16:00 a 16:29</c:v>
                </c:pt>
              </c:strCache>
            </c:strRef>
          </c:cat>
          <c:val>
            <c:numRef>
              <c:f>'B16 PB1055'!$O$2:$O$11</c:f>
              <c:numCache>
                <c:formatCode>General</c:formatCode>
                <c:ptCount val="10"/>
                <c:pt idx="0">
                  <c:v>27</c:v>
                </c:pt>
                <c:pt idx="1">
                  <c:v>18</c:v>
                </c:pt>
                <c:pt idx="2">
                  <c:v>81</c:v>
                </c:pt>
                <c:pt idx="3">
                  <c:v>27</c:v>
                </c:pt>
                <c:pt idx="4">
                  <c:v>0</c:v>
                </c:pt>
                <c:pt idx="5">
                  <c:v>165.8</c:v>
                </c:pt>
                <c:pt idx="6">
                  <c:v>19.8</c:v>
                </c:pt>
                <c:pt idx="7">
                  <c:v>99</c:v>
                </c:pt>
                <c:pt idx="8">
                  <c:v>59.400000000000006</c:v>
                </c:pt>
                <c:pt idx="9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56-4E7D-9CBE-251EE0423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22238139"/>
        <c:axId val="36127800"/>
      </c:lineChart>
      <c:lineChart>
        <c:grouping val="standard"/>
        <c:varyColors val="0"/>
        <c:ser>
          <c:idx val="2"/>
          <c:order val="2"/>
          <c:tx>
            <c:strRef>
              <c:f>'B16 PB1055'!$R$1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'B16 PB1055'!$M$2:$M$11</c:f>
              <c:strCache>
                <c:ptCount val="10"/>
                <c:pt idx="0">
                  <c:v>11:30 a 11:59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  <c:pt idx="5">
                  <c:v>14:00 a 14:29</c:v>
                </c:pt>
                <c:pt idx="6">
                  <c:v>14:30 a 14:59</c:v>
                </c:pt>
                <c:pt idx="7">
                  <c:v>15:00 a 15:29</c:v>
                </c:pt>
                <c:pt idx="8">
                  <c:v>15:30 a 15:59</c:v>
                </c:pt>
                <c:pt idx="9">
                  <c:v>16:00 a 16:29</c:v>
                </c:pt>
              </c:strCache>
            </c:strRef>
          </c:cat>
          <c:val>
            <c:numRef>
              <c:f>'B16 PB1055'!$R$2:$R$11</c:f>
              <c:numCache>
                <c:formatCode>0.0%</c:formatCode>
                <c:ptCount val="10"/>
                <c:pt idx="0">
                  <c:v>0.1</c:v>
                </c:pt>
                <c:pt idx="1">
                  <c:v>0.1</c:v>
                </c:pt>
                <c:pt idx="2">
                  <c:v>0.18</c:v>
                </c:pt>
                <c:pt idx="3">
                  <c:v>0.3</c:v>
                </c:pt>
                <c:pt idx="4">
                  <c:v>0</c:v>
                </c:pt>
                <c:pt idx="5">
                  <c:v>0.26317460317460317</c:v>
                </c:pt>
                <c:pt idx="6">
                  <c:v>0.22</c:v>
                </c:pt>
                <c:pt idx="7">
                  <c:v>0.27500000000000002</c:v>
                </c:pt>
                <c:pt idx="8">
                  <c:v>0.22000000000000003</c:v>
                </c:pt>
                <c:pt idx="9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B0-4EDB-B74D-35BC67546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2622464"/>
        <c:axId val="1959443344"/>
      </c:lineChart>
      <c:catAx>
        <c:axId val="2223813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6127800"/>
        <c:crosses val="autoZero"/>
        <c:auto val="1"/>
        <c:lblAlgn val="ctr"/>
        <c:lblOffset val="100"/>
        <c:noMultiLvlLbl val="0"/>
      </c:catAx>
      <c:valAx>
        <c:axId val="361278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2238139"/>
        <c:crosses val="autoZero"/>
        <c:crossBetween val="between"/>
      </c:valAx>
      <c:valAx>
        <c:axId val="1959443344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962622464"/>
        <c:crosses val="max"/>
        <c:crossBetween val="between"/>
      </c:valAx>
      <c:catAx>
        <c:axId val="1962622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59443344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B16 PB1055</a:t>
            </a:r>
          </a:p>
        </c:rich>
      </c:tx>
      <c:layout>
        <c:manualLayout>
          <c:xMode val="edge"/>
          <c:yMode val="edge"/>
          <c:x val="0.28483003044975802"/>
          <c:y val="3.4394438346139797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598113113363E-2"/>
          <c:y val="0.14331015977558201"/>
          <c:w val="0.91853441820995396"/>
          <c:h val="0.65190876936211695"/>
        </c:manualLayout>
      </c:layout>
      <c:lineChart>
        <c:grouping val="standard"/>
        <c:varyColors val="0"/>
        <c:ser>
          <c:idx val="0"/>
          <c:order val="0"/>
          <c:tx>
            <c:strRef>
              <c:f>'B16 PB1055'!$U$1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'B16 PB1055'!$T$2:$T$11</c:f>
              <c:strCache>
                <c:ptCount val="10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13:59</c:v>
                </c:pt>
                <c:pt idx="4">
                  <c:v>13:30 a 14:29</c:v>
                </c:pt>
                <c:pt idx="5">
                  <c:v>14:00 a 14:59</c:v>
                </c:pt>
                <c:pt idx="6">
                  <c:v>14:30 a 15:29</c:v>
                </c:pt>
                <c:pt idx="7">
                  <c:v>15:00 a 15:59</c:v>
                </c:pt>
                <c:pt idx="8">
                  <c:v>15:30 a 16:29</c:v>
                </c:pt>
                <c:pt idx="9">
                  <c:v>16:00 a 16:59</c:v>
                </c:pt>
              </c:strCache>
            </c:strRef>
          </c:cat>
          <c:val>
            <c:numRef>
              <c:f>'B16 PB1055'!$U$2:$U$11</c:f>
              <c:numCache>
                <c:formatCode>General</c:formatCode>
                <c:ptCount val="10"/>
                <c:pt idx="0">
                  <c:v>450</c:v>
                </c:pt>
                <c:pt idx="1">
                  <c:v>630</c:v>
                </c:pt>
                <c:pt idx="2">
                  <c:v>540</c:v>
                </c:pt>
                <c:pt idx="3">
                  <c:v>90</c:v>
                </c:pt>
                <c:pt idx="4">
                  <c:v>630</c:v>
                </c:pt>
                <c:pt idx="5">
                  <c:v>720</c:v>
                </c:pt>
                <c:pt idx="6">
                  <c:v>450</c:v>
                </c:pt>
                <c:pt idx="7">
                  <c:v>630</c:v>
                </c:pt>
                <c:pt idx="8">
                  <c:v>360</c:v>
                </c:pt>
                <c:pt idx="9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C1-47A5-97CE-BBE72916E885}"/>
            </c:ext>
          </c:extLst>
        </c:ser>
        <c:ser>
          <c:idx val="1"/>
          <c:order val="1"/>
          <c:tx>
            <c:strRef>
              <c:f>'B16 PB1055'!$V$1</c:f>
              <c:strCache>
                <c:ptCount val="1"/>
                <c:pt idx="0">
                  <c:v>Ocupación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strRef>
              <c:f>'B16 PB1055'!$T$2:$T$11</c:f>
              <c:strCache>
                <c:ptCount val="10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13:59</c:v>
                </c:pt>
                <c:pt idx="4">
                  <c:v>13:30 a 14:29</c:v>
                </c:pt>
                <c:pt idx="5">
                  <c:v>14:00 a 14:59</c:v>
                </c:pt>
                <c:pt idx="6">
                  <c:v>14:30 a 15:29</c:v>
                </c:pt>
                <c:pt idx="7">
                  <c:v>15:00 a 15:59</c:v>
                </c:pt>
                <c:pt idx="8">
                  <c:v>15:30 a 16:29</c:v>
                </c:pt>
                <c:pt idx="9">
                  <c:v>16:00 a 16:59</c:v>
                </c:pt>
              </c:strCache>
            </c:strRef>
          </c:cat>
          <c:val>
            <c:numRef>
              <c:f>'B16 PB1055'!$V$2:$V$11</c:f>
              <c:numCache>
                <c:formatCode>General</c:formatCode>
                <c:ptCount val="10"/>
                <c:pt idx="0">
                  <c:v>45</c:v>
                </c:pt>
                <c:pt idx="1">
                  <c:v>99</c:v>
                </c:pt>
                <c:pt idx="2">
                  <c:v>108</c:v>
                </c:pt>
                <c:pt idx="3">
                  <c:v>27</c:v>
                </c:pt>
                <c:pt idx="4">
                  <c:v>165.8</c:v>
                </c:pt>
                <c:pt idx="5">
                  <c:v>185.60000000000002</c:v>
                </c:pt>
                <c:pt idx="6">
                  <c:v>118.8</c:v>
                </c:pt>
                <c:pt idx="7">
                  <c:v>158.4</c:v>
                </c:pt>
                <c:pt idx="8">
                  <c:v>79.2</c:v>
                </c:pt>
                <c:pt idx="9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C1-47A5-97CE-BBE72916E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22238139"/>
        <c:axId val="36127800"/>
      </c:lineChart>
      <c:lineChart>
        <c:grouping val="standard"/>
        <c:varyColors val="0"/>
        <c:ser>
          <c:idx val="2"/>
          <c:order val="2"/>
          <c:tx>
            <c:strRef>
              <c:f>'B16 PB1055'!$Y$1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'B16 PB1055'!$T$2:$T$11</c:f>
              <c:strCache>
                <c:ptCount val="10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13:59</c:v>
                </c:pt>
                <c:pt idx="4">
                  <c:v>13:30 a 14:29</c:v>
                </c:pt>
                <c:pt idx="5">
                  <c:v>14:00 a 14:59</c:v>
                </c:pt>
                <c:pt idx="6">
                  <c:v>14:30 a 15:29</c:v>
                </c:pt>
                <c:pt idx="7">
                  <c:v>15:00 a 15:59</c:v>
                </c:pt>
                <c:pt idx="8">
                  <c:v>15:30 a 16:29</c:v>
                </c:pt>
                <c:pt idx="9">
                  <c:v>16:00 a 16:59</c:v>
                </c:pt>
              </c:strCache>
            </c:strRef>
          </c:cat>
          <c:val>
            <c:numRef>
              <c:f>'B16 PB1055'!$Y$2:$Y$11</c:f>
              <c:numCache>
                <c:formatCode>0.0%</c:formatCode>
                <c:ptCount val="10"/>
                <c:pt idx="0">
                  <c:v>0.1</c:v>
                </c:pt>
                <c:pt idx="1">
                  <c:v>0.15714285714285714</c:v>
                </c:pt>
                <c:pt idx="2">
                  <c:v>0.2</c:v>
                </c:pt>
                <c:pt idx="3">
                  <c:v>0.3</c:v>
                </c:pt>
                <c:pt idx="4">
                  <c:v>0.26317460317460317</c:v>
                </c:pt>
                <c:pt idx="5">
                  <c:v>0.25777777777777783</c:v>
                </c:pt>
                <c:pt idx="6">
                  <c:v>0.26400000000000001</c:v>
                </c:pt>
                <c:pt idx="7">
                  <c:v>0.25142857142857145</c:v>
                </c:pt>
                <c:pt idx="8">
                  <c:v>0.22</c:v>
                </c:pt>
                <c:pt idx="9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C1-47A5-97CE-BBE72916E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513711"/>
        <c:axId val="1209520911"/>
      </c:lineChart>
      <c:catAx>
        <c:axId val="2223813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00B050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6127800"/>
        <c:crosses val="autoZero"/>
        <c:auto val="1"/>
        <c:lblAlgn val="ctr"/>
        <c:lblOffset val="100"/>
        <c:noMultiLvlLbl val="0"/>
      </c:catAx>
      <c:valAx>
        <c:axId val="361278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2238139"/>
        <c:crosses val="autoZero"/>
        <c:crossBetween val="between"/>
      </c:valAx>
      <c:valAx>
        <c:axId val="1209520911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209513711"/>
        <c:crosses val="max"/>
        <c:crossBetween val="between"/>
      </c:valAx>
      <c:catAx>
        <c:axId val="12095137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09520911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PB720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E6-41D9-ACA6-1279ECEB807B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E6-41D9-ACA6-1279ECEB807B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E6-41D9-ACA6-1279ECEB8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5179052"/>
        <c:axId val="2476109"/>
      </c:lineChart>
      <c:catAx>
        <c:axId val="351790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476109"/>
        <c:crosses val="autoZero"/>
        <c:auto val="1"/>
        <c:lblAlgn val="ctr"/>
        <c:lblOffset val="100"/>
        <c:noMultiLvlLbl val="0"/>
      </c:catAx>
      <c:valAx>
        <c:axId val="247610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5179052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PB720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F3-4C3D-8760-AD373AC22085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F3-4C3D-8760-AD373AC22085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F3-4C3D-8760-AD373AC22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4945075"/>
        <c:axId val="50888880"/>
      </c:lineChart>
      <c:catAx>
        <c:axId val="494507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0888880"/>
        <c:crosses val="autoZero"/>
        <c:auto val="1"/>
        <c:lblAlgn val="ctr"/>
        <c:lblOffset val="100"/>
        <c:noMultiLvlLbl val="0"/>
      </c:catAx>
      <c:valAx>
        <c:axId val="5088888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94507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PB720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6C-425A-AD8C-F1584CED7ECB}"/>
            </c:ext>
          </c:extLst>
        </c:ser>
        <c:ser>
          <c:idx val="1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6C-425A-AD8C-F1584CED7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4044599"/>
        <c:axId val="58145284"/>
      </c:lineChart>
      <c:lineChart>
        <c:grouping val="standard"/>
        <c:varyColors val="0"/>
        <c:ser>
          <c:idx val="2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0\ 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6C-425A-AD8C-F1584CED7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7849521"/>
        <c:axId val="76687718"/>
      </c:lineChart>
      <c:catAx>
        <c:axId val="4404459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8145284"/>
        <c:crosses val="autoZero"/>
        <c:auto val="1"/>
        <c:lblAlgn val="ctr"/>
        <c:lblOffset val="100"/>
        <c:noMultiLvlLbl val="0"/>
      </c:catAx>
      <c:valAx>
        <c:axId val="5814528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4044599"/>
        <c:crosses val="autoZero"/>
        <c:crossBetween val="between"/>
      </c:valAx>
      <c:catAx>
        <c:axId val="3784952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687718"/>
        <c:crosses val="autoZero"/>
        <c:auto val="1"/>
        <c:lblAlgn val="ctr"/>
        <c:lblOffset val="100"/>
        <c:noMultiLvlLbl val="0"/>
      </c:catAx>
      <c:valAx>
        <c:axId val="7668771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37849521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PB1186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58-442F-8427-23ECD16015E3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58-442F-8427-23ECD16015E3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58-442F-8427-23ECD1601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276866"/>
        <c:axId val="21442483"/>
      </c:lineChart>
      <c:catAx>
        <c:axId val="327686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1442483"/>
        <c:crosses val="autoZero"/>
        <c:auto val="1"/>
        <c:lblAlgn val="ctr"/>
        <c:lblOffset val="100"/>
        <c:noMultiLvlLbl val="0"/>
      </c:catAx>
      <c:valAx>
        <c:axId val="2144248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27686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12600</xdr:colOff>
      <xdr:row>5</xdr:row>
      <xdr:rowOff>80280</xdr:rowOff>
    </xdr:from>
    <xdr:to>
      <xdr:col>19</xdr:col>
      <xdr:colOff>729000</xdr:colOff>
      <xdr:row>19</xdr:row>
      <xdr:rowOff>9000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306000</xdr:colOff>
      <xdr:row>4</xdr:row>
      <xdr:rowOff>168840</xdr:rowOff>
    </xdr:from>
    <xdr:to>
      <xdr:col>28</xdr:col>
      <xdr:colOff>599040</xdr:colOff>
      <xdr:row>19</xdr:row>
      <xdr:rowOff>46800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736560</xdr:colOff>
      <xdr:row>27</xdr:row>
      <xdr:rowOff>66600</xdr:rowOff>
    </xdr:from>
    <xdr:to>
      <xdr:col>17</xdr:col>
      <xdr:colOff>710640</xdr:colOff>
      <xdr:row>42</xdr:row>
      <xdr:rowOff>120600</xdr:rowOff>
    </xdr:to>
    <xdr:graphicFrame macro="">
      <xdr:nvGraphicFramePr>
        <xdr:cNvPr id="4" name="Gráfico 1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692070</xdr:colOff>
      <xdr:row>14</xdr:row>
      <xdr:rowOff>29620</xdr:rowOff>
    </xdr:from>
    <xdr:to>
      <xdr:col>18</xdr:col>
      <xdr:colOff>85725</xdr:colOff>
      <xdr:row>29</xdr:row>
      <xdr:rowOff>116870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384175</xdr:colOff>
      <xdr:row>14</xdr:row>
      <xdr:rowOff>127000</xdr:rowOff>
    </xdr:from>
    <xdr:to>
      <xdr:col>26</xdr:col>
      <xdr:colOff>95330</xdr:colOff>
      <xdr:row>30</xdr:row>
      <xdr:rowOff>20575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3EAD797-BA19-4823-A641-F279FCC0AB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7" name="Gráfico 2">
          <a:extLst>
            <a:ext uri="{FF2B5EF4-FFF2-40B4-BE49-F238E27FC236}">
              <a16:creationId xmlns:a16="http://schemas.microsoft.com/office/drawing/2014/main" id="{00000000-0008-0000-0200-000007000000}"/>
            </a:ext>
            <a:ext uri="{147F2762-F138-4A5C-976F-8EAC2B608ADB}">
              <a16:predDERef xmlns:a16="http://schemas.microsoft.com/office/drawing/2014/main" pre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8" name="Gráfico 3">
          <a:extLst>
            <a:ext uri="{FF2B5EF4-FFF2-40B4-BE49-F238E27FC236}">
              <a16:creationId xmlns:a16="http://schemas.microsoft.com/office/drawing/2014/main" id="{00000000-0008-0000-0200-000008000000}"/>
            </a:ext>
            <a:ext uri="{147F2762-F138-4A5C-976F-8EAC2B608ADB}">
              <a16:predDERef xmlns:a16="http://schemas.microsoft.com/office/drawing/2014/main" pre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9" name="Gráfico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10" name="Gráfico 2">
          <a:extLst>
            <a:ext uri="{FF2B5EF4-FFF2-40B4-BE49-F238E27FC236}">
              <a16:creationId xmlns:a16="http://schemas.microsoft.com/office/drawing/2014/main" id="{00000000-0008-0000-0300-00000A000000}"/>
            </a:ext>
            <a:ext uri="{147F2762-F138-4A5C-976F-8EAC2B608ADB}">
              <a16:predDERef xmlns:a16="http://schemas.microsoft.com/office/drawing/2014/main" pre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11" name="Gráfico 3">
          <a:extLst>
            <a:ext uri="{FF2B5EF4-FFF2-40B4-BE49-F238E27FC236}">
              <a16:creationId xmlns:a16="http://schemas.microsoft.com/office/drawing/2014/main" id="{00000000-0008-0000-0300-00000B000000}"/>
            </a:ext>
            <a:ext uri="{147F2762-F138-4A5C-976F-8EAC2B608ADB}">
              <a16:predDERef xmlns:a16="http://schemas.microsoft.com/office/drawing/2014/main" pre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"/>
  <sheetViews>
    <sheetView zoomScale="75" zoomScaleNormal="75" workbookViewId="0">
      <selection activeCell="G5" sqref="G5"/>
    </sheetView>
  </sheetViews>
  <sheetFormatPr baseColWidth="10" defaultColWidth="11.453125" defaultRowHeight="15" customHeight="1" x14ac:dyDescent="0.35"/>
  <cols>
    <col min="1" max="1" width="3.453125" customWidth="1"/>
    <col min="2" max="2" width="20.1796875" customWidth="1"/>
    <col min="3" max="3" width="22.453125" customWidth="1"/>
    <col min="4" max="4" width="13.1796875" customWidth="1"/>
    <col min="6" max="6" width="11.7265625" customWidth="1"/>
    <col min="7" max="7" width="7.81640625" customWidth="1"/>
    <col min="8" max="8" width="19" customWidth="1"/>
    <col min="9" max="9" width="14.453125" customWidth="1"/>
    <col min="10" max="12" width="15.54296875" customWidth="1"/>
    <col min="14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2" width="12.7265625" customWidth="1"/>
  </cols>
  <sheetData>
    <row r="1" spans="1:28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5">
        <v>1</v>
      </c>
      <c r="S1" s="4" t="s">
        <v>15</v>
      </c>
      <c r="T1" s="4" t="s">
        <v>16</v>
      </c>
      <c r="V1" s="4" t="s">
        <v>11</v>
      </c>
      <c r="W1" s="4" t="s">
        <v>12</v>
      </c>
      <c r="X1" s="4" t="s">
        <v>13</v>
      </c>
      <c r="Y1" s="4" t="s">
        <v>14</v>
      </c>
      <c r="Z1" s="5">
        <v>1</v>
      </c>
      <c r="AA1" s="4" t="s">
        <v>15</v>
      </c>
      <c r="AB1" s="4" t="s">
        <v>16</v>
      </c>
    </row>
    <row r="2" spans="1:28" ht="14.5" x14ac:dyDescent="0.35">
      <c r="A2">
        <v>1</v>
      </c>
      <c r="B2" s="6" t="s">
        <v>17</v>
      </c>
      <c r="C2" s="6" t="s">
        <v>18</v>
      </c>
      <c r="D2" s="7">
        <v>45888</v>
      </c>
      <c r="E2" s="6">
        <v>102</v>
      </c>
      <c r="F2" s="6">
        <v>2</v>
      </c>
      <c r="G2" s="8">
        <v>0.27152777777777798</v>
      </c>
      <c r="H2" s="6" t="s">
        <v>19</v>
      </c>
      <c r="I2" s="6" t="s">
        <v>20</v>
      </c>
      <c r="J2" s="6">
        <f>VLOOKUP(F2,Hoja1!E:F,2,)</f>
        <v>90</v>
      </c>
      <c r="K2" s="6">
        <f>VLOOKUP(I2,Hoja1!A:C,3,)</f>
        <v>66</v>
      </c>
      <c r="L2" s="9">
        <f t="shared" ref="L2:L9" si="0">K2/J2</f>
        <v>0.73333333333333328</v>
      </c>
      <c r="N2" s="6" t="s">
        <v>21</v>
      </c>
      <c r="O2" s="6" t="e">
        <f>SUM(#REF!)</f>
        <v>#REF!</v>
      </c>
      <c r="P2" s="6">
        <f>SUM(J2:J3)</f>
        <v>180</v>
      </c>
      <c r="Q2" s="6">
        <f>SUM(K2:K3)</f>
        <v>120</v>
      </c>
      <c r="R2" s="9">
        <v>1</v>
      </c>
      <c r="S2" s="10">
        <v>0.85</v>
      </c>
      <c r="T2" s="10">
        <f>Q2/P2</f>
        <v>0.66666666666666663</v>
      </c>
      <c r="V2" s="6" t="s">
        <v>22</v>
      </c>
      <c r="W2" s="6" t="e">
        <f t="shared" ref="W2:Y4" si="1">SUM(O2:O3)</f>
        <v>#REF!</v>
      </c>
      <c r="X2" s="6">
        <f t="shared" si="1"/>
        <v>450</v>
      </c>
      <c r="Y2" s="6">
        <f t="shared" si="1"/>
        <v>279</v>
      </c>
      <c r="Z2" s="9">
        <v>1</v>
      </c>
      <c r="AA2" s="10">
        <v>0.85</v>
      </c>
      <c r="AB2" s="10">
        <f>(Y2/X2)</f>
        <v>0.62</v>
      </c>
    </row>
    <row r="3" spans="1:28" ht="14.5" x14ac:dyDescent="0.35">
      <c r="A3">
        <v>2</v>
      </c>
      <c r="B3" s="6" t="s">
        <v>17</v>
      </c>
      <c r="C3" s="6" t="s">
        <v>18</v>
      </c>
      <c r="D3" s="7">
        <v>45888</v>
      </c>
      <c r="E3" s="6">
        <v>102</v>
      </c>
      <c r="F3" s="6">
        <v>2</v>
      </c>
      <c r="G3" s="8">
        <v>0.28680555555555598</v>
      </c>
      <c r="H3" s="6" t="s">
        <v>23</v>
      </c>
      <c r="I3" s="6">
        <v>3</v>
      </c>
      <c r="J3" s="6">
        <f>VLOOKUP(F3,Hoja1!E:F,2,)</f>
        <v>90</v>
      </c>
      <c r="K3" s="6">
        <f>VLOOKUP(I3,Hoja1!A:C,3,)</f>
        <v>54</v>
      </c>
      <c r="L3" s="9">
        <f t="shared" si="0"/>
        <v>0.6</v>
      </c>
      <c r="N3" s="6" t="s">
        <v>24</v>
      </c>
      <c r="O3" s="6" t="e">
        <f>SUM(#REF!)</f>
        <v>#REF!</v>
      </c>
      <c r="P3" s="6">
        <f>SUM(J4:J6)</f>
        <v>270</v>
      </c>
      <c r="Q3" s="6">
        <f>SUM(K4:K6)</f>
        <v>159</v>
      </c>
      <c r="R3" s="9">
        <v>1</v>
      </c>
      <c r="S3" s="10">
        <v>0.85</v>
      </c>
      <c r="T3" s="10">
        <f>Q3/P3</f>
        <v>0.58888888888888891</v>
      </c>
      <c r="V3" s="6" t="s">
        <v>25</v>
      </c>
      <c r="W3" s="6" t="e">
        <f t="shared" si="1"/>
        <v>#REF!</v>
      </c>
      <c r="X3" s="6">
        <f t="shared" si="1"/>
        <v>360</v>
      </c>
      <c r="Y3" s="6">
        <f t="shared" si="1"/>
        <v>213</v>
      </c>
      <c r="Z3" s="9">
        <v>1</v>
      </c>
      <c r="AA3" s="10">
        <v>0.85</v>
      </c>
      <c r="AB3" s="11">
        <f>(Y3/X3)</f>
        <v>0.59166666666666667</v>
      </c>
    </row>
    <row r="4" spans="1:28" ht="14.5" x14ac:dyDescent="0.35">
      <c r="A4">
        <v>3</v>
      </c>
      <c r="B4" s="6" t="s">
        <v>17</v>
      </c>
      <c r="C4" s="6" t="s">
        <v>18</v>
      </c>
      <c r="D4" s="7">
        <v>45888</v>
      </c>
      <c r="E4" s="6">
        <v>102</v>
      </c>
      <c r="F4" s="6">
        <v>2</v>
      </c>
      <c r="G4" s="8">
        <v>0.295833333333333</v>
      </c>
      <c r="H4" s="6" t="s">
        <v>26</v>
      </c>
      <c r="I4" s="6">
        <v>2</v>
      </c>
      <c r="J4" s="6">
        <f>VLOOKUP(F4,Hoja1!E:F,2,)</f>
        <v>90</v>
      </c>
      <c r="K4" s="6">
        <f>VLOOKUP(I4,Hoja1!A:C,3,)</f>
        <v>27</v>
      </c>
      <c r="L4" s="9">
        <f t="shared" si="0"/>
        <v>0.3</v>
      </c>
      <c r="N4" s="6" t="s">
        <v>27</v>
      </c>
      <c r="O4" s="6" t="e">
        <f>SUM(#REF!)</f>
        <v>#REF!</v>
      </c>
      <c r="P4" s="6">
        <f>SUM(J7)</f>
        <v>90</v>
      </c>
      <c r="Q4" s="6">
        <f>SUM(K7)</f>
        <v>54</v>
      </c>
      <c r="R4" s="9">
        <v>1</v>
      </c>
      <c r="S4" s="10">
        <v>0.85</v>
      </c>
      <c r="T4" s="10">
        <f>Q4/P4</f>
        <v>0.6</v>
      </c>
      <c r="V4" s="6" t="s">
        <v>28</v>
      </c>
      <c r="W4" s="6" t="e">
        <f t="shared" si="1"/>
        <v>#REF!</v>
      </c>
      <c r="X4" s="6">
        <f t="shared" si="1"/>
        <v>270</v>
      </c>
      <c r="Y4" s="6">
        <f t="shared" si="1"/>
        <v>127.8</v>
      </c>
      <c r="Z4" s="9">
        <v>1</v>
      </c>
      <c r="AA4" s="10">
        <v>0.85</v>
      </c>
      <c r="AB4" s="10">
        <f>(Y4/X4)</f>
        <v>0.47333333333333333</v>
      </c>
    </row>
    <row r="5" spans="1:28" ht="14.5" x14ac:dyDescent="0.35">
      <c r="A5">
        <v>4</v>
      </c>
      <c r="B5" s="6" t="s">
        <v>17</v>
      </c>
      <c r="C5" s="6" t="s">
        <v>18</v>
      </c>
      <c r="D5" s="7">
        <v>45888</v>
      </c>
      <c r="E5" s="6">
        <v>102</v>
      </c>
      <c r="F5" s="6">
        <v>2</v>
      </c>
      <c r="G5" s="8">
        <v>0.30833333333333302</v>
      </c>
      <c r="H5" s="6" t="s">
        <v>29</v>
      </c>
      <c r="I5" s="6" t="s">
        <v>20</v>
      </c>
      <c r="J5" s="6">
        <f>VLOOKUP(F5,Hoja1!E:F,2,)</f>
        <v>90</v>
      </c>
      <c r="K5" s="6">
        <f>VLOOKUP(I5,Hoja1!A:C,3,)</f>
        <v>66</v>
      </c>
      <c r="L5" s="9">
        <f t="shared" si="0"/>
        <v>0.73333333333333328</v>
      </c>
      <c r="N5" s="6" t="s">
        <v>30</v>
      </c>
      <c r="O5" s="6" t="e">
        <f>SUM(#REF!)</f>
        <v>#REF!</v>
      </c>
      <c r="P5" s="6">
        <f>SUM(J8:J9)</f>
        <v>180</v>
      </c>
      <c r="Q5" s="6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ht="14.5" x14ac:dyDescent="0.35">
      <c r="A6">
        <v>5</v>
      </c>
      <c r="B6" s="6" t="s">
        <v>17</v>
      </c>
      <c r="C6" s="6" t="s">
        <v>18</v>
      </c>
      <c r="D6" s="7">
        <v>45888</v>
      </c>
      <c r="E6" s="6">
        <v>102</v>
      </c>
      <c r="F6" s="6">
        <v>2</v>
      </c>
      <c r="G6" s="8">
        <v>0.311805555555556</v>
      </c>
      <c r="H6" s="6" t="s">
        <v>31</v>
      </c>
      <c r="I6" s="6" t="s">
        <v>32</v>
      </c>
      <c r="J6" s="6">
        <f>VLOOKUP(F6,Hoja1!E:F,2,)</f>
        <v>90</v>
      </c>
      <c r="K6" s="6">
        <f>VLOOKUP(I6,Hoja1!A:C,3,)</f>
        <v>66</v>
      </c>
      <c r="L6" s="9">
        <f t="shared" si="0"/>
        <v>0.73333333333333328</v>
      </c>
    </row>
    <row r="7" spans="1:28" ht="14.5" x14ac:dyDescent="0.35">
      <c r="A7">
        <v>6</v>
      </c>
      <c r="B7" s="6" t="s">
        <v>17</v>
      </c>
      <c r="C7" s="6" t="s">
        <v>18</v>
      </c>
      <c r="D7" s="7">
        <v>45888</v>
      </c>
      <c r="E7" s="6">
        <v>102</v>
      </c>
      <c r="F7" s="6">
        <v>2</v>
      </c>
      <c r="G7" s="8">
        <v>0.32569444444444401</v>
      </c>
      <c r="H7" s="6" t="s">
        <v>33</v>
      </c>
      <c r="I7" s="6">
        <v>3</v>
      </c>
      <c r="J7" s="6">
        <f>VLOOKUP(F7,Hoja1!E:F,2,)</f>
        <v>90</v>
      </c>
      <c r="K7" s="6">
        <f>VLOOKUP(I7,Hoja1!A:C,3,)</f>
        <v>54</v>
      </c>
      <c r="L7" s="9">
        <f t="shared" si="0"/>
        <v>0.6</v>
      </c>
    </row>
    <row r="8" spans="1:28" ht="14.5" x14ac:dyDescent="0.35">
      <c r="A8">
        <v>7</v>
      </c>
      <c r="B8" s="6" t="s">
        <v>17</v>
      </c>
      <c r="C8" s="6" t="s">
        <v>18</v>
      </c>
      <c r="D8" s="7">
        <v>45888</v>
      </c>
      <c r="E8" s="6">
        <v>102</v>
      </c>
      <c r="F8" s="6">
        <v>2</v>
      </c>
      <c r="G8" s="8">
        <v>0.33888888888888902</v>
      </c>
      <c r="H8" s="6" t="s">
        <v>34</v>
      </c>
      <c r="I8" s="6">
        <v>3</v>
      </c>
      <c r="J8" s="6">
        <f>VLOOKUP(F8,Hoja1!E:F,2,)</f>
        <v>90</v>
      </c>
      <c r="K8" s="6">
        <f>VLOOKUP(I8,Hoja1!A:C,3,)</f>
        <v>54</v>
      </c>
      <c r="L8" s="9">
        <f t="shared" si="0"/>
        <v>0.6</v>
      </c>
    </row>
    <row r="9" spans="1:28" ht="14.5" x14ac:dyDescent="0.35">
      <c r="A9">
        <v>8</v>
      </c>
      <c r="B9" s="6" t="s">
        <v>17</v>
      </c>
      <c r="C9" s="6" t="s">
        <v>18</v>
      </c>
      <c r="D9" s="7">
        <v>45888</v>
      </c>
      <c r="E9" s="6">
        <v>102</v>
      </c>
      <c r="F9" s="6">
        <v>2</v>
      </c>
      <c r="G9" s="8">
        <v>0.34930555555555598</v>
      </c>
      <c r="H9" s="12" t="s">
        <v>35</v>
      </c>
      <c r="I9" s="6" t="s">
        <v>36</v>
      </c>
      <c r="J9" s="6">
        <f>VLOOKUP(F9,Hoja1!E:F,2,)</f>
        <v>90</v>
      </c>
      <c r="K9" s="6">
        <f>VLOOKUP(I9,Hoja1!A:C,3,)</f>
        <v>19.8</v>
      </c>
      <c r="L9" s="9">
        <f t="shared" si="0"/>
        <v>0.22</v>
      </c>
    </row>
    <row r="19" spans="14:17" ht="19.5" customHeight="1" x14ac:dyDescent="0.35"/>
    <row r="20" spans="14:17" ht="19.5" customHeight="1" x14ac:dyDescent="0.35"/>
    <row r="21" spans="14:17" ht="19.5" customHeight="1" x14ac:dyDescent="0.35"/>
    <row r="22" spans="14:17" ht="14.5" x14ac:dyDescent="0.35">
      <c r="N22" s="13" t="str">
        <f>N1</f>
        <v>Hora Movil</v>
      </c>
      <c r="O22" s="13" t="str">
        <f t="shared" ref="O22:P26" si="2">P1</f>
        <v>Cap. Ofrecida</v>
      </c>
      <c r="P22" s="13" t="str">
        <f t="shared" si="2"/>
        <v>Ocupación</v>
      </c>
      <c r="Q22" s="13" t="str">
        <f>T1</f>
        <v>%Carga</v>
      </c>
    </row>
    <row r="23" spans="14:17" ht="14.5" x14ac:dyDescent="0.35">
      <c r="N23" s="6" t="str">
        <f>N2</f>
        <v>06:30 a 06:59</v>
      </c>
      <c r="O23" s="6">
        <f t="shared" si="2"/>
        <v>180</v>
      </c>
      <c r="P23" s="6">
        <f t="shared" si="2"/>
        <v>120</v>
      </c>
      <c r="Q23" s="9">
        <f>T2</f>
        <v>0.66666666666666663</v>
      </c>
    </row>
    <row r="24" spans="14:17" ht="14.5" x14ac:dyDescent="0.35">
      <c r="N24" s="6" t="str">
        <f>N3</f>
        <v>07:00 a 07:29</v>
      </c>
      <c r="O24" s="6">
        <f t="shared" si="2"/>
        <v>270</v>
      </c>
      <c r="P24" s="6">
        <f t="shared" si="2"/>
        <v>159</v>
      </c>
      <c r="Q24" s="9">
        <f>T3</f>
        <v>0.58888888888888891</v>
      </c>
    </row>
    <row r="25" spans="14:17" ht="14.5" x14ac:dyDescent="0.35">
      <c r="N25" s="6" t="str">
        <f>N4</f>
        <v>07:30 a 07:59</v>
      </c>
      <c r="O25" s="6">
        <f t="shared" si="2"/>
        <v>90</v>
      </c>
      <c r="P25" s="6">
        <f t="shared" si="2"/>
        <v>54</v>
      </c>
      <c r="Q25" s="9">
        <f>T4</f>
        <v>0.6</v>
      </c>
    </row>
    <row r="26" spans="14:17" ht="14.5" x14ac:dyDescent="0.35">
      <c r="N26" s="6" t="str">
        <f>N5</f>
        <v>08:00 a 08:29</v>
      </c>
      <c r="O26" s="6">
        <f t="shared" si="2"/>
        <v>180</v>
      </c>
      <c r="P26" s="6">
        <f t="shared" si="2"/>
        <v>73.8</v>
      </c>
      <c r="Q26" s="9">
        <f>T5</f>
        <v>0.41</v>
      </c>
    </row>
  </sheetData>
  <conditionalFormatting sqref="L2:L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8"/>
  <sheetViews>
    <sheetView tabSelected="1" zoomScale="75" zoomScaleNormal="75" workbookViewId="0">
      <selection activeCell="Q40" sqref="Q40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3" width="14" customWidth="1"/>
    <col min="14" max="14" width="14.453125" style="1" customWidth="1"/>
    <col min="15" max="16" width="12" style="1" customWidth="1"/>
    <col min="17" max="17" width="11.453125" style="1"/>
    <col min="19" max="19" width="6.54296875" customWidth="1"/>
    <col min="20" max="20" width="13.453125" customWidth="1"/>
    <col min="27" max="27" width="13.453125" customWidth="1"/>
  </cols>
  <sheetData>
    <row r="1" spans="1:2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13</v>
      </c>
      <c r="O1" s="4" t="s">
        <v>14</v>
      </c>
      <c r="P1" s="5">
        <v>1</v>
      </c>
      <c r="Q1" s="4" t="s">
        <v>15</v>
      </c>
      <c r="R1" s="4" t="s">
        <v>16</v>
      </c>
      <c r="T1" s="4" t="s">
        <v>11</v>
      </c>
      <c r="U1" s="4" t="s">
        <v>13</v>
      </c>
      <c r="V1" s="4" t="s">
        <v>14</v>
      </c>
      <c r="W1" s="5">
        <v>1</v>
      </c>
      <c r="X1" s="4" t="s">
        <v>15</v>
      </c>
      <c r="Y1" s="4" t="s">
        <v>16</v>
      </c>
    </row>
    <row r="2" spans="1:25" x14ac:dyDescent="0.35">
      <c r="A2" s="14">
        <v>1</v>
      </c>
      <c r="B2" s="6" t="s">
        <v>37</v>
      </c>
      <c r="C2" s="7">
        <v>45952</v>
      </c>
      <c r="D2" s="6" t="s">
        <v>38</v>
      </c>
      <c r="E2" s="6">
        <v>6</v>
      </c>
      <c r="F2" s="8">
        <v>0.47569444444444398</v>
      </c>
      <c r="G2" s="6" t="s">
        <v>39</v>
      </c>
      <c r="H2" s="6" t="s">
        <v>40</v>
      </c>
      <c r="I2" s="17">
        <f>VLOOKUP(E2,Hoja1!E:F,2,)</f>
        <v>90</v>
      </c>
      <c r="J2" s="6">
        <f>VLOOKUP(H2,Hoja1!A:C,3,)</f>
        <v>9</v>
      </c>
      <c r="K2" s="9">
        <f t="shared" ref="K2:K28" si="0">J2/I2</f>
        <v>0.1</v>
      </c>
      <c r="M2" s="18" t="s">
        <v>41</v>
      </c>
      <c r="N2" s="6">
        <f>SUM(I2:I4)</f>
        <v>270</v>
      </c>
      <c r="O2" s="6">
        <f>SUM(J2:J4)</f>
        <v>27</v>
      </c>
      <c r="P2" s="9">
        <v>1</v>
      </c>
      <c r="Q2" s="10">
        <v>0.85</v>
      </c>
      <c r="R2" s="10">
        <f t="shared" ref="R2:R11" si="1">O2/N2</f>
        <v>0.1</v>
      </c>
      <c r="T2" s="18" t="s">
        <v>89</v>
      </c>
      <c r="U2" s="6">
        <f t="shared" ref="U2:U11" si="2">SUM(N2:N3)</f>
        <v>450</v>
      </c>
      <c r="V2" s="6">
        <f t="shared" ref="V2:V11" si="3">SUM(O2:O3)</f>
        <v>45</v>
      </c>
      <c r="W2" s="9">
        <v>1</v>
      </c>
      <c r="X2" s="10">
        <v>0.85</v>
      </c>
      <c r="Y2" s="10">
        <f t="shared" ref="Y2:Y11" si="4">(V2/U2)</f>
        <v>0.1</v>
      </c>
    </row>
    <row r="3" spans="1:25" x14ac:dyDescent="0.35">
      <c r="A3" s="14">
        <v>2</v>
      </c>
      <c r="B3" s="6" t="s">
        <v>37</v>
      </c>
      <c r="C3" s="7">
        <v>45952</v>
      </c>
      <c r="D3" s="6" t="s">
        <v>38</v>
      </c>
      <c r="E3" s="6">
        <v>6</v>
      </c>
      <c r="F3" s="8">
        <v>0.49444444444444402</v>
      </c>
      <c r="G3" s="6" t="s">
        <v>42</v>
      </c>
      <c r="H3" s="6" t="s">
        <v>40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18" t="s">
        <v>43</v>
      </c>
      <c r="N3" s="6">
        <f>SUM(I5:I6)</f>
        <v>180</v>
      </c>
      <c r="O3" s="6">
        <f>SUM(J5:J6)</f>
        <v>18</v>
      </c>
      <c r="P3" s="9">
        <v>1</v>
      </c>
      <c r="Q3" s="10">
        <v>0.85</v>
      </c>
      <c r="R3" s="10">
        <f t="shared" si="1"/>
        <v>0.1</v>
      </c>
      <c r="T3" s="18" t="s">
        <v>90</v>
      </c>
      <c r="U3" s="6">
        <f t="shared" si="2"/>
        <v>630</v>
      </c>
      <c r="V3" s="6">
        <f t="shared" si="3"/>
        <v>99</v>
      </c>
      <c r="W3" s="9">
        <v>1</v>
      </c>
      <c r="X3" s="10">
        <v>0.85</v>
      </c>
      <c r="Y3" s="10">
        <f t="shared" si="4"/>
        <v>0.15714285714285714</v>
      </c>
    </row>
    <row r="4" spans="1:25" x14ac:dyDescent="0.35">
      <c r="A4" s="14">
        <v>3</v>
      </c>
      <c r="B4" s="6" t="s">
        <v>37</v>
      </c>
      <c r="C4" s="7">
        <v>45952</v>
      </c>
      <c r="D4" s="6" t="s">
        <v>38</v>
      </c>
      <c r="E4" s="6">
        <v>6</v>
      </c>
      <c r="F4" s="8">
        <v>0.49444444444444402</v>
      </c>
      <c r="G4" s="6" t="s">
        <v>44</v>
      </c>
      <c r="H4" s="6" t="s">
        <v>40</v>
      </c>
      <c r="I4" s="17">
        <f>VLOOKUP(E4,Hoja1!E:F,2,)</f>
        <v>90</v>
      </c>
      <c r="J4" s="6">
        <f>VLOOKUP(H4,Hoja1!A:C,3,)</f>
        <v>9</v>
      </c>
      <c r="K4" s="9">
        <f t="shared" si="0"/>
        <v>0.1</v>
      </c>
      <c r="M4" s="18" t="s">
        <v>45</v>
      </c>
      <c r="N4" s="6">
        <f>SUM(I7:I11)</f>
        <v>450</v>
      </c>
      <c r="O4" s="6">
        <f>SUM(J7:J11)</f>
        <v>81</v>
      </c>
      <c r="P4" s="9">
        <v>1</v>
      </c>
      <c r="Q4" s="10">
        <v>0.85</v>
      </c>
      <c r="R4" s="10">
        <f t="shared" si="1"/>
        <v>0.18</v>
      </c>
      <c r="T4" s="18" t="s">
        <v>95</v>
      </c>
      <c r="U4" s="6">
        <f t="shared" si="2"/>
        <v>540</v>
      </c>
      <c r="V4" s="6">
        <f t="shared" si="3"/>
        <v>108</v>
      </c>
      <c r="W4" s="9">
        <v>1</v>
      </c>
      <c r="X4" s="10">
        <v>0.85</v>
      </c>
      <c r="Y4" s="10">
        <f t="shared" si="4"/>
        <v>0.2</v>
      </c>
    </row>
    <row r="5" spans="1:25" x14ac:dyDescent="0.35">
      <c r="A5" s="14">
        <v>4</v>
      </c>
      <c r="B5" s="6" t="s">
        <v>37</v>
      </c>
      <c r="C5" s="7">
        <v>45952</v>
      </c>
      <c r="D5" s="6" t="s">
        <v>38</v>
      </c>
      <c r="E5" s="6">
        <v>6</v>
      </c>
      <c r="F5" s="8">
        <v>0.5</v>
      </c>
      <c r="G5" s="6" t="s">
        <v>46</v>
      </c>
      <c r="H5" s="6" t="s">
        <v>40</v>
      </c>
      <c r="I5" s="17">
        <f>VLOOKUP(E5,Hoja1!E:F,2,)</f>
        <v>90</v>
      </c>
      <c r="J5" s="6">
        <f>VLOOKUP(H5,Hoja1!A:C,3,)</f>
        <v>9</v>
      </c>
      <c r="K5" s="9">
        <f t="shared" si="0"/>
        <v>0.1</v>
      </c>
      <c r="M5" s="18" t="s">
        <v>47</v>
      </c>
      <c r="N5" s="6">
        <f>I12</f>
        <v>90</v>
      </c>
      <c r="O5" s="6">
        <f>J12</f>
        <v>27</v>
      </c>
      <c r="P5" s="9">
        <v>1</v>
      </c>
      <c r="Q5" s="10">
        <v>0.85</v>
      </c>
      <c r="R5" s="10">
        <f t="shared" si="1"/>
        <v>0.3</v>
      </c>
      <c r="T5" s="18" t="s">
        <v>91</v>
      </c>
      <c r="U5" s="6">
        <f t="shared" si="2"/>
        <v>90</v>
      </c>
      <c r="V5" s="6">
        <f t="shared" si="3"/>
        <v>27</v>
      </c>
      <c r="W5" s="9">
        <v>1</v>
      </c>
      <c r="X5" s="10">
        <v>0.85</v>
      </c>
      <c r="Y5" s="10">
        <f t="shared" si="4"/>
        <v>0.3</v>
      </c>
    </row>
    <row r="6" spans="1:25" x14ac:dyDescent="0.35">
      <c r="A6" s="14">
        <v>5</v>
      </c>
      <c r="B6" s="6" t="s">
        <v>37</v>
      </c>
      <c r="C6" s="7">
        <v>45952</v>
      </c>
      <c r="D6" s="6" t="s">
        <v>38</v>
      </c>
      <c r="E6" s="6">
        <v>6</v>
      </c>
      <c r="F6" s="8">
        <v>0.50486111111111098</v>
      </c>
      <c r="G6" s="6" t="s">
        <v>48</v>
      </c>
      <c r="H6" s="6" t="s">
        <v>40</v>
      </c>
      <c r="I6" s="19">
        <f>VLOOKUP(E6,Hoja1!E:F,2,)</f>
        <v>90</v>
      </c>
      <c r="J6" s="6">
        <f>VLOOKUP(H6,Hoja1!A:C,3,)</f>
        <v>9</v>
      </c>
      <c r="K6" s="9">
        <f t="shared" si="0"/>
        <v>0.1</v>
      </c>
      <c r="M6" s="18" t="s">
        <v>49</v>
      </c>
      <c r="N6" s="6">
        <v>0</v>
      </c>
      <c r="O6" s="6">
        <v>0</v>
      </c>
      <c r="P6" s="9">
        <v>1</v>
      </c>
      <c r="Q6" s="10">
        <v>0.85</v>
      </c>
      <c r="R6" s="10" t="e">
        <f t="shared" si="1"/>
        <v>#DIV/0!</v>
      </c>
      <c r="T6" s="18" t="s">
        <v>96</v>
      </c>
      <c r="U6" s="6">
        <f t="shared" si="2"/>
        <v>630</v>
      </c>
      <c r="V6" s="6">
        <f t="shared" si="3"/>
        <v>165.8</v>
      </c>
      <c r="W6" s="9">
        <v>1</v>
      </c>
      <c r="X6" s="10">
        <v>0.85</v>
      </c>
      <c r="Y6" s="10">
        <f t="shared" si="4"/>
        <v>0.26317460317460317</v>
      </c>
    </row>
    <row r="7" spans="1:25" x14ac:dyDescent="0.35">
      <c r="A7" s="14">
        <v>6</v>
      </c>
      <c r="B7" s="6" t="s">
        <v>37</v>
      </c>
      <c r="C7" s="7">
        <v>45952</v>
      </c>
      <c r="D7" s="6" t="s">
        <v>38</v>
      </c>
      <c r="E7" s="6">
        <v>6</v>
      </c>
      <c r="F7" s="8">
        <v>0.52708333333333302</v>
      </c>
      <c r="G7" s="6" t="s">
        <v>50</v>
      </c>
      <c r="H7" s="6">
        <v>3</v>
      </c>
      <c r="I7" s="19">
        <f>VLOOKUP(E7,Hoja1!E:F,2,)</f>
        <v>90</v>
      </c>
      <c r="J7" s="6">
        <f>VLOOKUP(H7,Hoja1!A:C,3,)</f>
        <v>54</v>
      </c>
      <c r="K7" s="9">
        <f t="shared" si="0"/>
        <v>0.6</v>
      </c>
      <c r="M7" s="18" t="s">
        <v>51</v>
      </c>
      <c r="N7" s="6">
        <f>SUM(I13:I19)</f>
        <v>630</v>
      </c>
      <c r="O7" s="6">
        <f>SUM(J13:J19)</f>
        <v>165.8</v>
      </c>
      <c r="P7" s="9">
        <v>1</v>
      </c>
      <c r="Q7" s="10">
        <v>0.85</v>
      </c>
      <c r="R7" s="10">
        <f t="shared" si="1"/>
        <v>0.26317460317460317</v>
      </c>
      <c r="T7" s="18" t="s">
        <v>92</v>
      </c>
      <c r="U7" s="6">
        <f t="shared" si="2"/>
        <v>720</v>
      </c>
      <c r="V7" s="6">
        <f t="shared" si="3"/>
        <v>185.60000000000002</v>
      </c>
      <c r="W7" s="9">
        <v>1</v>
      </c>
      <c r="X7" s="10">
        <v>0.85</v>
      </c>
      <c r="Y7" s="10">
        <f t="shared" si="4"/>
        <v>0.25777777777777783</v>
      </c>
    </row>
    <row r="8" spans="1:25" x14ac:dyDescent="0.35">
      <c r="A8" s="14">
        <v>7</v>
      </c>
      <c r="B8" s="6" t="s">
        <v>37</v>
      </c>
      <c r="C8" s="7">
        <v>45952</v>
      </c>
      <c r="D8" s="6" t="s">
        <v>38</v>
      </c>
      <c r="E8" s="6">
        <v>6</v>
      </c>
      <c r="F8" s="8">
        <v>0.52847222222222201</v>
      </c>
      <c r="G8" s="6" t="s">
        <v>52</v>
      </c>
      <c r="H8" s="6" t="s">
        <v>40</v>
      </c>
      <c r="I8" s="19">
        <f>VLOOKUP(E8,Hoja1!E:F,2,)</f>
        <v>90</v>
      </c>
      <c r="J8" s="6">
        <f>VLOOKUP(H8,Hoja1!A:C,3,)</f>
        <v>9</v>
      </c>
      <c r="K8" s="9">
        <f t="shared" si="0"/>
        <v>0.1</v>
      </c>
      <c r="M8" s="18" t="s">
        <v>53</v>
      </c>
      <c r="N8" s="6">
        <f>I20</f>
        <v>90</v>
      </c>
      <c r="O8" s="6">
        <f>J20</f>
        <v>19.8</v>
      </c>
      <c r="P8" s="9">
        <v>1</v>
      </c>
      <c r="Q8" s="10">
        <v>0.85</v>
      </c>
      <c r="R8" s="10">
        <f t="shared" si="1"/>
        <v>0.22</v>
      </c>
      <c r="T8" s="18" t="s">
        <v>97</v>
      </c>
      <c r="U8" s="6">
        <f t="shared" si="2"/>
        <v>450</v>
      </c>
      <c r="V8" s="6">
        <f t="shared" si="3"/>
        <v>118.8</v>
      </c>
      <c r="W8" s="9">
        <v>1</v>
      </c>
      <c r="X8" s="10">
        <v>0.85</v>
      </c>
      <c r="Y8" s="10">
        <f t="shared" si="4"/>
        <v>0.26400000000000001</v>
      </c>
    </row>
    <row r="9" spans="1:25" x14ac:dyDescent="0.35">
      <c r="A9" s="14">
        <v>8</v>
      </c>
      <c r="B9" s="6" t="s">
        <v>37</v>
      </c>
      <c r="C9" s="7">
        <v>45952</v>
      </c>
      <c r="D9" s="6" t="s">
        <v>38</v>
      </c>
      <c r="E9" s="6">
        <v>6</v>
      </c>
      <c r="F9" s="8">
        <v>0.52986111111111101</v>
      </c>
      <c r="G9" s="12" t="s">
        <v>54</v>
      </c>
      <c r="H9" s="6" t="s">
        <v>40</v>
      </c>
      <c r="I9" s="17">
        <f>VLOOKUP(E9,Hoja1!E:F,2,)</f>
        <v>90</v>
      </c>
      <c r="J9" s="6">
        <f>VLOOKUP(H9,Hoja1!A:C,3,)</f>
        <v>9</v>
      </c>
      <c r="K9" s="9">
        <f t="shared" si="0"/>
        <v>0.1</v>
      </c>
      <c r="M9" s="20" t="s">
        <v>55</v>
      </c>
      <c r="N9" s="6">
        <f>SUM(I21:I24)</f>
        <v>360</v>
      </c>
      <c r="O9" s="6">
        <f>SUM(J21:J24)</f>
        <v>99</v>
      </c>
      <c r="P9" s="9">
        <v>1</v>
      </c>
      <c r="Q9" s="10">
        <v>0.85</v>
      </c>
      <c r="R9" s="10">
        <f t="shared" si="1"/>
        <v>0.27500000000000002</v>
      </c>
      <c r="T9" s="20" t="s">
        <v>93</v>
      </c>
      <c r="U9" s="6">
        <f t="shared" si="2"/>
        <v>630</v>
      </c>
      <c r="V9" s="6">
        <f t="shared" si="3"/>
        <v>158.4</v>
      </c>
      <c r="W9" s="9">
        <v>1</v>
      </c>
      <c r="X9" s="10">
        <v>0.85</v>
      </c>
      <c r="Y9" s="10">
        <f t="shared" si="4"/>
        <v>0.25142857142857145</v>
      </c>
    </row>
    <row r="10" spans="1:25" x14ac:dyDescent="0.35">
      <c r="A10" s="14"/>
      <c r="B10" s="6" t="s">
        <v>37</v>
      </c>
      <c r="C10" s="7">
        <v>45952</v>
      </c>
      <c r="D10" s="14" t="s">
        <v>38</v>
      </c>
      <c r="E10" s="6">
        <v>6</v>
      </c>
      <c r="F10" s="8">
        <v>0.53472222222222199</v>
      </c>
      <c r="G10" s="14" t="s">
        <v>56</v>
      </c>
      <c r="H10" s="14" t="s">
        <v>40</v>
      </c>
      <c r="I10" s="17">
        <f>VLOOKUP(E10,Hoja1!E:F,2,)</f>
        <v>90</v>
      </c>
      <c r="J10" s="6">
        <f>VLOOKUP(H10,Hoja1!A:C,3,)</f>
        <v>9</v>
      </c>
      <c r="K10" s="9">
        <f t="shared" si="0"/>
        <v>0.1</v>
      </c>
      <c r="M10" s="18" t="s">
        <v>57</v>
      </c>
      <c r="N10" s="6">
        <f>SUM(I25:I27)</f>
        <v>270</v>
      </c>
      <c r="O10" s="6">
        <f>SUM(J25:J27)</f>
        <v>59.400000000000006</v>
      </c>
      <c r="P10" s="9">
        <v>1</v>
      </c>
      <c r="Q10" s="10">
        <v>0.85</v>
      </c>
      <c r="R10" s="10">
        <f t="shared" si="1"/>
        <v>0.22000000000000003</v>
      </c>
      <c r="T10" s="18" t="s">
        <v>98</v>
      </c>
      <c r="U10" s="6">
        <f t="shared" si="2"/>
        <v>360</v>
      </c>
      <c r="V10" s="6">
        <f t="shared" si="3"/>
        <v>79.2</v>
      </c>
      <c r="W10" s="9">
        <v>1</v>
      </c>
      <c r="X10" s="10">
        <v>0.85</v>
      </c>
      <c r="Y10" s="10">
        <f t="shared" si="4"/>
        <v>0.22</v>
      </c>
    </row>
    <row r="11" spans="1:25" x14ac:dyDescent="0.35">
      <c r="A11" s="14">
        <v>10</v>
      </c>
      <c r="B11" s="6" t="s">
        <v>37</v>
      </c>
      <c r="C11" s="7">
        <v>45952</v>
      </c>
      <c r="D11" s="14" t="s">
        <v>38</v>
      </c>
      <c r="E11" s="6">
        <v>6</v>
      </c>
      <c r="F11" s="8">
        <v>0.53472222222222199</v>
      </c>
      <c r="G11" s="14" t="s">
        <v>58</v>
      </c>
      <c r="H11" s="14">
        <v>0</v>
      </c>
      <c r="I11" s="17">
        <f>VLOOKUP(E11,Hoja1!E:F,2,)</f>
        <v>90</v>
      </c>
      <c r="J11" s="6">
        <f>VLOOKUP(H11,Hoja1!A:C,3,)</f>
        <v>0</v>
      </c>
      <c r="K11" s="9">
        <f t="shared" si="0"/>
        <v>0</v>
      </c>
      <c r="M11" s="18" t="s">
        <v>59</v>
      </c>
      <c r="N11" s="6">
        <f>SUM(I28)</f>
        <v>90</v>
      </c>
      <c r="O11" s="6">
        <f>SUM(J28)</f>
        <v>19.8</v>
      </c>
      <c r="P11" s="9">
        <v>1</v>
      </c>
      <c r="Q11" s="10">
        <v>0.85</v>
      </c>
      <c r="R11" s="10">
        <f t="shared" si="1"/>
        <v>0.22</v>
      </c>
      <c r="T11" s="18" t="s">
        <v>94</v>
      </c>
      <c r="U11" s="6">
        <f t="shared" si="2"/>
        <v>90</v>
      </c>
      <c r="V11" s="6">
        <f t="shared" si="3"/>
        <v>19.8</v>
      </c>
      <c r="W11" s="9">
        <v>1</v>
      </c>
      <c r="X11" s="10">
        <v>0.85</v>
      </c>
      <c r="Y11" s="10">
        <f t="shared" si="4"/>
        <v>0.22</v>
      </c>
    </row>
    <row r="12" spans="1:25" x14ac:dyDescent="0.35">
      <c r="A12" s="14">
        <v>11</v>
      </c>
      <c r="B12" s="6" t="s">
        <v>37</v>
      </c>
      <c r="C12" s="7">
        <v>45952</v>
      </c>
      <c r="D12" s="14" t="s">
        <v>38</v>
      </c>
      <c r="E12" s="6">
        <v>6</v>
      </c>
      <c r="F12" s="8">
        <v>0.54930555555555605</v>
      </c>
      <c r="G12" s="14" t="s">
        <v>42</v>
      </c>
      <c r="H12" s="14">
        <v>2</v>
      </c>
      <c r="I12" s="19">
        <f>VLOOKUP(E12,Hoja1!E:F,2,)</f>
        <v>90</v>
      </c>
      <c r="J12" s="6">
        <f>VLOOKUP(H12,Hoja1!A:C,3,)</f>
        <v>27</v>
      </c>
      <c r="K12" s="9">
        <f t="shared" si="0"/>
        <v>0.3</v>
      </c>
      <c r="M12" s="18"/>
      <c r="N12" s="6"/>
      <c r="O12" s="6"/>
      <c r="P12" s="9"/>
      <c r="Q12" s="10"/>
      <c r="R12" s="10"/>
      <c r="T12" s="18"/>
      <c r="U12" s="6"/>
      <c r="V12" s="6"/>
      <c r="W12" s="9"/>
      <c r="X12" s="10"/>
      <c r="Y12" s="10"/>
    </row>
    <row r="13" spans="1:25" x14ac:dyDescent="0.35">
      <c r="A13" s="14">
        <v>12</v>
      </c>
      <c r="B13" s="6" t="s">
        <v>37</v>
      </c>
      <c r="C13" s="7">
        <v>45952</v>
      </c>
      <c r="D13" s="14" t="s">
        <v>38</v>
      </c>
      <c r="E13" s="6">
        <v>6</v>
      </c>
      <c r="F13" s="8">
        <v>0.58472222222222203</v>
      </c>
      <c r="G13" s="14" t="s">
        <v>50</v>
      </c>
      <c r="H13" s="14" t="s">
        <v>60</v>
      </c>
      <c r="I13" s="19">
        <f>VLOOKUP(E13,Hoja1!E:F,2,)</f>
        <v>90</v>
      </c>
      <c r="J13" s="6">
        <f>VLOOKUP(H13,Hoja1!A:C,3,)</f>
        <v>90</v>
      </c>
      <c r="K13" s="9">
        <f t="shared" si="0"/>
        <v>1</v>
      </c>
      <c r="M13" s="18"/>
      <c r="N13" s="6"/>
      <c r="O13" s="6"/>
      <c r="P13" s="6"/>
      <c r="Q13" s="6"/>
      <c r="R13" s="18"/>
    </row>
    <row r="14" spans="1:25" x14ac:dyDescent="0.35">
      <c r="A14" s="14">
        <v>13</v>
      </c>
      <c r="B14" s="6" t="s">
        <v>37</v>
      </c>
      <c r="C14" s="7">
        <v>45952</v>
      </c>
      <c r="D14" s="14" t="s">
        <v>38</v>
      </c>
      <c r="E14" s="6">
        <v>6</v>
      </c>
      <c r="F14" s="8">
        <v>0.58541666666666703</v>
      </c>
      <c r="G14" s="14" t="s">
        <v>61</v>
      </c>
      <c r="H14" s="14" t="s">
        <v>40</v>
      </c>
      <c r="I14" s="19">
        <f>VLOOKUP(E14,Hoja1!E:F,2,)</f>
        <v>90</v>
      </c>
      <c r="J14" s="6">
        <f>VLOOKUP(H14,Hoja1!A:C,3,)</f>
        <v>9</v>
      </c>
      <c r="K14" s="9">
        <f t="shared" si="0"/>
        <v>0.1</v>
      </c>
    </row>
    <row r="15" spans="1:25" x14ac:dyDescent="0.35">
      <c r="A15" s="14">
        <v>14</v>
      </c>
      <c r="B15" s="6" t="s">
        <v>37</v>
      </c>
      <c r="C15" s="7">
        <v>45952</v>
      </c>
      <c r="D15" s="14" t="s">
        <v>38</v>
      </c>
      <c r="E15" s="6">
        <v>6</v>
      </c>
      <c r="F15" s="8">
        <v>0.58819444444444502</v>
      </c>
      <c r="G15" s="14" t="s">
        <v>62</v>
      </c>
      <c r="H15" s="14" t="s">
        <v>40</v>
      </c>
      <c r="I15" s="19">
        <f>VLOOKUP(E15,Hoja1!E:F,2,)</f>
        <v>90</v>
      </c>
      <c r="J15" s="6">
        <v>20</v>
      </c>
      <c r="K15" s="9">
        <f t="shared" si="0"/>
        <v>0.22222222222222221</v>
      </c>
    </row>
    <row r="16" spans="1:25" x14ac:dyDescent="0.35">
      <c r="A16" s="14">
        <v>15</v>
      </c>
      <c r="B16" s="6" t="s">
        <v>37</v>
      </c>
      <c r="C16" s="7">
        <v>45952</v>
      </c>
      <c r="D16" s="14" t="s">
        <v>38</v>
      </c>
      <c r="E16" s="6">
        <v>6</v>
      </c>
      <c r="F16" s="8">
        <v>0.58958333333333302</v>
      </c>
      <c r="G16" s="14" t="s">
        <v>63</v>
      </c>
      <c r="H16" s="14" t="s">
        <v>40</v>
      </c>
      <c r="I16" s="19">
        <f>VLOOKUP(E16,Hoja1!E:F,2,)</f>
        <v>90</v>
      </c>
      <c r="J16" s="6">
        <f>VLOOKUP(H16,Hoja1!A:C,3,)</f>
        <v>9</v>
      </c>
      <c r="K16" s="9">
        <f t="shared" si="0"/>
        <v>0.1</v>
      </c>
    </row>
    <row r="17" spans="1:11" x14ac:dyDescent="0.35">
      <c r="A17" s="14">
        <v>16</v>
      </c>
      <c r="B17" s="6" t="s">
        <v>37</v>
      </c>
      <c r="C17" s="7">
        <v>45952</v>
      </c>
      <c r="D17" s="14" t="s">
        <v>38</v>
      </c>
      <c r="E17" s="6">
        <v>6</v>
      </c>
      <c r="F17" s="8">
        <v>0.59027777777777801</v>
      </c>
      <c r="G17" s="14" t="s">
        <v>56</v>
      </c>
      <c r="H17" s="14" t="s">
        <v>40</v>
      </c>
      <c r="I17" s="19">
        <f>VLOOKUP(E17,Hoja1!E:F,2,)</f>
        <v>90</v>
      </c>
      <c r="J17" s="6">
        <f>VLOOKUP(H17,Hoja1!A:C,3,)</f>
        <v>9</v>
      </c>
      <c r="K17" s="9">
        <f t="shared" si="0"/>
        <v>0.1</v>
      </c>
    </row>
    <row r="18" spans="1:11" x14ac:dyDescent="0.35">
      <c r="A18" s="14">
        <v>17</v>
      </c>
      <c r="B18" s="6" t="s">
        <v>37</v>
      </c>
      <c r="C18" s="7">
        <v>45952</v>
      </c>
      <c r="D18" s="14" t="s">
        <v>38</v>
      </c>
      <c r="E18" s="6">
        <v>6</v>
      </c>
      <c r="F18" s="8">
        <v>0.59375</v>
      </c>
      <c r="G18" s="14" t="s">
        <v>48</v>
      </c>
      <c r="H18" s="14" t="s">
        <v>40</v>
      </c>
      <c r="I18" s="19">
        <f>VLOOKUP(E18,Hoja1!E:F,2,)</f>
        <v>90</v>
      </c>
      <c r="J18" s="6">
        <f>VLOOKUP(H18,Hoja1!A:C,3,)</f>
        <v>9</v>
      </c>
      <c r="K18" s="9">
        <f t="shared" si="0"/>
        <v>0.1</v>
      </c>
    </row>
    <row r="19" spans="1:11" x14ac:dyDescent="0.35">
      <c r="A19" s="14">
        <v>18</v>
      </c>
      <c r="B19" s="6" t="s">
        <v>37</v>
      </c>
      <c r="C19" s="7">
        <v>45952</v>
      </c>
      <c r="D19" s="14" t="s">
        <v>38</v>
      </c>
      <c r="E19" s="6">
        <v>6</v>
      </c>
      <c r="F19" s="8">
        <v>0.60347222222222197</v>
      </c>
      <c r="G19" s="14" t="s">
        <v>54</v>
      </c>
      <c r="H19" s="14" t="s">
        <v>36</v>
      </c>
      <c r="I19" s="19">
        <f>VLOOKUP(E19,Hoja1!E:F,2,)</f>
        <v>90</v>
      </c>
      <c r="J19" s="6">
        <f>VLOOKUP(H19,Hoja1!A:C,3,)</f>
        <v>19.8</v>
      </c>
      <c r="K19" s="9">
        <f t="shared" si="0"/>
        <v>0.22</v>
      </c>
    </row>
    <row r="20" spans="1:11" x14ac:dyDescent="0.35">
      <c r="A20" s="14">
        <v>19</v>
      </c>
      <c r="B20" s="6" t="s">
        <v>37</v>
      </c>
      <c r="C20" s="7">
        <v>45952</v>
      </c>
      <c r="D20" s="14" t="s">
        <v>38</v>
      </c>
      <c r="E20" s="6">
        <v>6</v>
      </c>
      <c r="F20" s="8">
        <v>0.61041666666666705</v>
      </c>
      <c r="G20" s="14" t="s">
        <v>64</v>
      </c>
      <c r="H20" s="14" t="s">
        <v>36</v>
      </c>
      <c r="I20" s="19">
        <f>VLOOKUP(E20,Hoja1!E:F,2,)</f>
        <v>90</v>
      </c>
      <c r="J20" s="6">
        <f>VLOOKUP(H20,Hoja1!A:C,3,)</f>
        <v>19.8</v>
      </c>
      <c r="K20" s="9">
        <f t="shared" si="0"/>
        <v>0.22</v>
      </c>
    </row>
    <row r="21" spans="1:11" x14ac:dyDescent="0.35">
      <c r="A21" s="14">
        <v>20</v>
      </c>
      <c r="B21" s="6" t="s">
        <v>37</v>
      </c>
      <c r="C21" s="7">
        <v>45952</v>
      </c>
      <c r="D21" s="14" t="s">
        <v>38</v>
      </c>
      <c r="E21" s="6">
        <v>6</v>
      </c>
      <c r="F21" s="8">
        <v>0.63680555555555596</v>
      </c>
      <c r="G21" s="14" t="s">
        <v>65</v>
      </c>
      <c r="H21" s="14" t="s">
        <v>40</v>
      </c>
      <c r="I21" s="19">
        <f>VLOOKUP(E21,Hoja1!E:F,2,)</f>
        <v>90</v>
      </c>
      <c r="J21" s="6">
        <f>VLOOKUP(H21,Hoja1!A:C,3,)</f>
        <v>9</v>
      </c>
      <c r="K21" s="9">
        <f t="shared" si="0"/>
        <v>0.1</v>
      </c>
    </row>
    <row r="22" spans="1:11" x14ac:dyDescent="0.35">
      <c r="A22" s="14">
        <v>21</v>
      </c>
      <c r="B22" s="6" t="s">
        <v>37</v>
      </c>
      <c r="C22" s="7">
        <v>45952</v>
      </c>
      <c r="D22" s="14" t="s">
        <v>38</v>
      </c>
      <c r="E22" s="6">
        <v>6</v>
      </c>
      <c r="F22" s="8">
        <v>0.63749999999999996</v>
      </c>
      <c r="G22" s="14" t="s">
        <v>66</v>
      </c>
      <c r="H22" s="14">
        <v>2</v>
      </c>
      <c r="I22" s="19">
        <f>VLOOKUP(E22,Hoja1!E:F,2,)</f>
        <v>90</v>
      </c>
      <c r="J22" s="6">
        <f>VLOOKUP(H22,Hoja1!A:C,3,)</f>
        <v>27</v>
      </c>
      <c r="K22" s="9">
        <f t="shared" si="0"/>
        <v>0.3</v>
      </c>
    </row>
    <row r="23" spans="1:11" x14ac:dyDescent="0.35">
      <c r="A23" s="14">
        <v>22</v>
      </c>
      <c r="B23" s="6" t="s">
        <v>37</v>
      </c>
      <c r="C23" s="7">
        <v>45952</v>
      </c>
      <c r="D23" s="14" t="s">
        <v>38</v>
      </c>
      <c r="E23" s="6">
        <v>6</v>
      </c>
      <c r="F23" s="8">
        <v>0.63749999999999996</v>
      </c>
      <c r="G23" s="14" t="s">
        <v>67</v>
      </c>
      <c r="H23" s="14">
        <v>3</v>
      </c>
      <c r="I23" s="19">
        <f>VLOOKUP(E23,Hoja1!E:F,2,)</f>
        <v>90</v>
      </c>
      <c r="J23" s="6">
        <f>VLOOKUP(H23,Hoja1!A:C,3,)</f>
        <v>54</v>
      </c>
      <c r="K23" s="9">
        <f t="shared" si="0"/>
        <v>0.6</v>
      </c>
    </row>
    <row r="24" spans="1:11" x14ac:dyDescent="0.35">
      <c r="A24" s="14">
        <v>23</v>
      </c>
      <c r="B24" s="6" t="s">
        <v>37</v>
      </c>
      <c r="C24" s="7">
        <v>45952</v>
      </c>
      <c r="D24" s="14" t="s">
        <v>38</v>
      </c>
      <c r="E24" s="6">
        <v>6</v>
      </c>
      <c r="F24" s="8">
        <v>0.64375000000000004</v>
      </c>
      <c r="G24" s="14" t="s">
        <v>68</v>
      </c>
      <c r="H24" s="14" t="s">
        <v>40</v>
      </c>
      <c r="I24" s="19">
        <f>VLOOKUP(E24,Hoja1!E:F,2,)</f>
        <v>90</v>
      </c>
      <c r="J24" s="6">
        <f>VLOOKUP(H24,Hoja1!A:C,3,)</f>
        <v>9</v>
      </c>
      <c r="K24" s="9">
        <f t="shared" si="0"/>
        <v>0.1</v>
      </c>
    </row>
    <row r="25" spans="1:11" x14ac:dyDescent="0.35">
      <c r="A25" s="14">
        <v>24</v>
      </c>
      <c r="B25" s="6" t="s">
        <v>37</v>
      </c>
      <c r="C25" s="7">
        <v>45952</v>
      </c>
      <c r="D25" s="6" t="s">
        <v>38</v>
      </c>
      <c r="E25" s="6">
        <v>6</v>
      </c>
      <c r="F25" s="8">
        <v>0.64930555555555602</v>
      </c>
      <c r="G25" s="6" t="s">
        <v>46</v>
      </c>
      <c r="H25" s="6" t="s">
        <v>36</v>
      </c>
      <c r="I25" s="19">
        <f>VLOOKUP(E25,Hoja1!E:F,2,)</f>
        <v>90</v>
      </c>
      <c r="J25" s="6">
        <f>VLOOKUP(H25,Hoja1!A:C,3,)</f>
        <v>19.8</v>
      </c>
      <c r="K25" s="9">
        <f t="shared" si="0"/>
        <v>0.22</v>
      </c>
    </row>
    <row r="26" spans="1:11" x14ac:dyDescent="0.35">
      <c r="A26" s="14">
        <v>25</v>
      </c>
      <c r="B26" s="6" t="s">
        <v>37</v>
      </c>
      <c r="C26" s="7">
        <v>45952</v>
      </c>
      <c r="D26" s="6" t="s">
        <v>38</v>
      </c>
      <c r="E26" s="6">
        <v>6</v>
      </c>
      <c r="F26" s="8">
        <v>0.65277777777777801</v>
      </c>
      <c r="G26" s="6" t="s">
        <v>54</v>
      </c>
      <c r="H26" s="6" t="s">
        <v>36</v>
      </c>
      <c r="I26" s="19">
        <f>VLOOKUP(E26,Hoja1!E:F,2,)</f>
        <v>90</v>
      </c>
      <c r="J26" s="6">
        <f>VLOOKUP(H26,Hoja1!A:C,3,)</f>
        <v>19.8</v>
      </c>
      <c r="K26" s="9">
        <f t="shared" si="0"/>
        <v>0.22</v>
      </c>
    </row>
    <row r="27" spans="1:11" x14ac:dyDescent="0.35">
      <c r="A27" s="14">
        <v>26</v>
      </c>
      <c r="B27" s="6" t="s">
        <v>37</v>
      </c>
      <c r="C27" s="7">
        <v>45952</v>
      </c>
      <c r="D27" s="6" t="s">
        <v>38</v>
      </c>
      <c r="E27" s="6">
        <v>6</v>
      </c>
      <c r="F27" s="8">
        <v>0.66041666666666698</v>
      </c>
      <c r="G27" s="6" t="s">
        <v>61</v>
      </c>
      <c r="H27" s="6" t="s">
        <v>36</v>
      </c>
      <c r="I27" s="19">
        <f>VLOOKUP(E27,Hoja1!E:F,2,)</f>
        <v>90</v>
      </c>
      <c r="J27" s="6">
        <f>VLOOKUP(H27,Hoja1!A:C,3,)</f>
        <v>19.8</v>
      </c>
      <c r="K27" s="9">
        <f t="shared" si="0"/>
        <v>0.22</v>
      </c>
    </row>
    <row r="28" spans="1:11" x14ac:dyDescent="0.35">
      <c r="A28" s="14">
        <v>27</v>
      </c>
      <c r="B28" s="6" t="s">
        <v>37</v>
      </c>
      <c r="C28" s="7">
        <v>45952</v>
      </c>
      <c r="D28" s="6" t="s">
        <v>38</v>
      </c>
      <c r="E28" s="6">
        <v>6</v>
      </c>
      <c r="F28" s="8">
        <v>0.66666666666666696</v>
      </c>
      <c r="G28" s="6" t="s">
        <v>69</v>
      </c>
      <c r="H28" s="6" t="s">
        <v>36</v>
      </c>
      <c r="I28" s="19">
        <f>VLOOKUP(E28,Hoja1!E:F,2,)</f>
        <v>90</v>
      </c>
      <c r="J28" s="6">
        <f>VLOOKUP(H28,Hoja1!A:C,3,)</f>
        <v>19.8</v>
      </c>
      <c r="K28" s="9">
        <f t="shared" si="0"/>
        <v>0.22</v>
      </c>
    </row>
    <row r="29" spans="1:11" x14ac:dyDescent="0.35"/>
    <row r="30" spans="1:11" x14ac:dyDescent="0.35"/>
    <row r="31" spans="1:11" x14ac:dyDescent="0.35"/>
    <row r="32" spans="1:11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</sheetData>
  <conditionalFormatting sqref="K2:K4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70</v>
      </c>
      <c r="C2" s="7">
        <v>45930</v>
      </c>
      <c r="D2" s="6">
        <v>722</v>
      </c>
      <c r="E2" s="6">
        <v>2</v>
      </c>
      <c r="F2" s="8">
        <v>0.27430555555555602</v>
      </c>
      <c r="G2" s="6" t="s">
        <v>71</v>
      </c>
      <c r="H2" s="6" t="s">
        <v>40</v>
      </c>
      <c r="I2" s="17">
        <f>VLOOKUP(E2,Hoja1!E:F,2,)</f>
        <v>90</v>
      </c>
      <c r="J2" s="6">
        <f>VLOOKUP(H2,Hoja1!A:C,3,)</f>
        <v>9</v>
      </c>
      <c r="K2" s="9">
        <f t="shared" ref="K2:K14" si="0">J2/I2</f>
        <v>0.1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64.8</v>
      </c>
      <c r="Q2" s="9">
        <v>1</v>
      </c>
      <c r="R2" s="10">
        <v>0.85</v>
      </c>
      <c r="S2" s="10">
        <f>P2/O2</f>
        <v>0.18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192.6</v>
      </c>
      <c r="Y2" s="9">
        <v>1</v>
      </c>
      <c r="Z2" s="10">
        <v>0.85</v>
      </c>
      <c r="AA2" s="10">
        <f>(X2/W2)</f>
        <v>0.30571428571428572</v>
      </c>
    </row>
    <row r="3" spans="1:27" ht="14.5" x14ac:dyDescent="0.35">
      <c r="A3" s="14">
        <v>2</v>
      </c>
      <c r="B3" s="6" t="s">
        <v>70</v>
      </c>
      <c r="C3" s="7">
        <v>45930</v>
      </c>
      <c r="D3" s="6">
        <v>722</v>
      </c>
      <c r="E3" s="6">
        <v>2</v>
      </c>
      <c r="F3" s="8">
        <v>0.27708333333333302</v>
      </c>
      <c r="G3" s="6" t="s">
        <v>72</v>
      </c>
      <c r="H3" s="6" t="s">
        <v>40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127.8</v>
      </c>
      <c r="Q3" s="9">
        <v>1</v>
      </c>
      <c r="R3" s="10">
        <v>0.85</v>
      </c>
      <c r="S3" s="10">
        <f>P3/O3</f>
        <v>0.47333333333333333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221.39999999999998</v>
      </c>
      <c r="Y3" s="9">
        <v>1</v>
      </c>
      <c r="Z3" s="10">
        <v>0.85</v>
      </c>
      <c r="AA3" s="11">
        <f>(X3/W3)</f>
        <v>0.41</v>
      </c>
    </row>
    <row r="4" spans="1:27" ht="14.5" x14ac:dyDescent="0.35">
      <c r="A4" s="14">
        <v>3</v>
      </c>
      <c r="B4" s="6" t="s">
        <v>70</v>
      </c>
      <c r="C4" s="7">
        <v>45930</v>
      </c>
      <c r="D4" s="6">
        <v>722</v>
      </c>
      <c r="E4" s="6">
        <v>2</v>
      </c>
      <c r="F4" s="8">
        <v>0.281944444444444</v>
      </c>
      <c r="G4" s="6" t="s">
        <v>73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93.6</v>
      </c>
      <c r="Q4" s="9">
        <v>1</v>
      </c>
      <c r="R4" s="10">
        <v>0.85</v>
      </c>
      <c r="S4" s="10">
        <f>P4/O4</f>
        <v>0.34666666666666662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ht="14.5" x14ac:dyDescent="0.35">
      <c r="A5" s="14">
        <v>4</v>
      </c>
      <c r="B5" s="6" t="s">
        <v>70</v>
      </c>
      <c r="C5" s="7">
        <v>45930</v>
      </c>
      <c r="D5" s="6">
        <v>722</v>
      </c>
      <c r="E5" s="6">
        <v>2</v>
      </c>
      <c r="F5" s="8">
        <v>0.28819444444444398</v>
      </c>
      <c r="G5" s="6" t="s">
        <v>74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ht="14.5" x14ac:dyDescent="0.35">
      <c r="A6" s="14">
        <v>5</v>
      </c>
      <c r="B6" s="6" t="s">
        <v>70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75</v>
      </c>
      <c r="H6" s="6" t="s">
        <v>36</v>
      </c>
      <c r="I6" s="19">
        <f>VLOOKUP(E6,Hoja1!E:F,2,)</f>
        <v>90</v>
      </c>
      <c r="J6" s="6">
        <f>VLOOKUP(H6,Hoja1!A:C,3,)</f>
        <v>19.8</v>
      </c>
      <c r="K6" s="9">
        <f t="shared" si="0"/>
        <v>0.22</v>
      </c>
    </row>
    <row r="7" spans="1:27" ht="14.5" x14ac:dyDescent="0.35">
      <c r="A7" s="14">
        <v>6</v>
      </c>
      <c r="B7" s="6" t="s">
        <v>70</v>
      </c>
      <c r="C7" s="7">
        <v>45930</v>
      </c>
      <c r="D7" s="6">
        <v>722</v>
      </c>
      <c r="E7" s="6">
        <v>2</v>
      </c>
      <c r="F7" s="8">
        <v>0.30069444444444399</v>
      </c>
      <c r="G7" s="6" t="s">
        <v>76</v>
      </c>
      <c r="H7" s="6">
        <v>3</v>
      </c>
      <c r="I7" s="19">
        <f>VLOOKUP(E7,Hoja1!E:F,2,)</f>
        <v>90</v>
      </c>
      <c r="J7" s="6">
        <f>VLOOKUP(H7,Hoja1!A:C,3,)</f>
        <v>54</v>
      </c>
      <c r="K7" s="9">
        <f t="shared" si="0"/>
        <v>0.6</v>
      </c>
    </row>
    <row r="8" spans="1:27" ht="14.5" x14ac:dyDescent="0.35">
      <c r="A8" s="14">
        <v>7</v>
      </c>
      <c r="B8" s="6" t="s">
        <v>70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77</v>
      </c>
      <c r="H8" s="6">
        <v>3</v>
      </c>
      <c r="I8" s="19">
        <f>VLOOKUP(E8,Hoja1!E:F,2,)</f>
        <v>90</v>
      </c>
      <c r="J8" s="6">
        <f>VLOOKUP(H8,Hoja1!A:C,3,)</f>
        <v>54</v>
      </c>
      <c r="K8" s="9">
        <f t="shared" si="0"/>
        <v>0.6</v>
      </c>
    </row>
    <row r="9" spans="1:27" ht="14.5" x14ac:dyDescent="0.35">
      <c r="A9" s="14">
        <v>8</v>
      </c>
      <c r="B9" s="6" t="s">
        <v>70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78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70</v>
      </c>
      <c r="C10" s="7">
        <v>45930</v>
      </c>
      <c r="D10" s="14">
        <v>722</v>
      </c>
      <c r="E10" s="6">
        <v>2</v>
      </c>
      <c r="F10" s="8">
        <v>0.32222222222222202</v>
      </c>
      <c r="G10" s="14" t="s">
        <v>39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70</v>
      </c>
      <c r="C11" s="7">
        <v>45930</v>
      </c>
      <c r="D11" s="14">
        <v>722</v>
      </c>
      <c r="E11" s="6">
        <v>2</v>
      </c>
      <c r="F11" s="8">
        <v>0.328472222222222</v>
      </c>
      <c r="G11" s="14" t="s">
        <v>79</v>
      </c>
      <c r="H11" s="14" t="s">
        <v>36</v>
      </c>
      <c r="I11" s="17">
        <f>VLOOKUP(E11,Hoja1!E:F,2,)</f>
        <v>90</v>
      </c>
      <c r="J11" s="6">
        <f>VLOOKUP(H11,Hoja1!A:C,3,)</f>
        <v>19.8</v>
      </c>
      <c r="K11" s="9">
        <f t="shared" si="0"/>
        <v>0.22</v>
      </c>
    </row>
    <row r="12" spans="1:27" ht="14.5" x14ac:dyDescent="0.35">
      <c r="A12" s="14">
        <v>11</v>
      </c>
      <c r="B12" s="6" t="s">
        <v>70</v>
      </c>
      <c r="C12" s="7">
        <v>45930</v>
      </c>
      <c r="D12" s="14">
        <v>722</v>
      </c>
      <c r="E12" s="6">
        <v>2</v>
      </c>
      <c r="F12" s="8">
        <v>0.33750000000000002</v>
      </c>
      <c r="G12" s="14" t="s">
        <v>80</v>
      </c>
      <c r="H12" s="14">
        <v>2</v>
      </c>
      <c r="I12" s="19">
        <f>VLOOKUP(E12,Hoja1!E:F,2,)</f>
        <v>90</v>
      </c>
      <c r="J12" s="6">
        <f>VLOOKUP(H12,Hoja1!A:C,3,)</f>
        <v>27</v>
      </c>
      <c r="K12" s="9">
        <f t="shared" si="0"/>
        <v>0.3</v>
      </c>
    </row>
    <row r="13" spans="1:27" ht="14.5" x14ac:dyDescent="0.35">
      <c r="A13" s="14">
        <v>12</v>
      </c>
      <c r="B13" s="6" t="s">
        <v>70</v>
      </c>
      <c r="C13" s="7">
        <v>45930</v>
      </c>
      <c r="D13" s="14">
        <v>722</v>
      </c>
      <c r="E13" s="6">
        <v>2</v>
      </c>
      <c r="F13" s="8">
        <v>0.34583333333333299</v>
      </c>
      <c r="G13" s="14" t="s">
        <v>81</v>
      </c>
      <c r="H13" s="14" t="s">
        <v>40</v>
      </c>
      <c r="I13" s="19">
        <f>VLOOKUP(E13,Hoja1!E:F,2,)</f>
        <v>90</v>
      </c>
      <c r="J13" s="6">
        <f>VLOOKUP(H13,Hoja1!A:C,3,)</f>
        <v>9</v>
      </c>
      <c r="K13" s="9">
        <f t="shared" si="0"/>
        <v>0.1</v>
      </c>
    </row>
    <row r="14" spans="1:27" ht="14.5" x14ac:dyDescent="0.35">
      <c r="A14" s="14">
        <v>13</v>
      </c>
      <c r="B14" s="6" t="s">
        <v>70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82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64.8</v>
      </c>
      <c r="P23" s="9">
        <f>S2</f>
        <v>0.18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127.8</v>
      </c>
      <c r="P24" s="9">
        <f>S3</f>
        <v>0.47333333333333333</v>
      </c>
    </row>
    <row r="25" spans="4:16" ht="14.5" x14ac:dyDescent="0.35">
      <c r="D25" s="1"/>
      <c r="E25" s="1"/>
      <c r="F25" s="21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93.6</v>
      </c>
      <c r="P25" s="9">
        <f>S4</f>
        <v>0.34666666666666662</v>
      </c>
    </row>
    <row r="26" spans="4:16" ht="14.5" x14ac:dyDescent="0.35">
      <c r="D26" s="1"/>
      <c r="E26" s="1"/>
      <c r="F26" s="21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55.8</v>
      </c>
      <c r="P26" s="9">
        <f>S5</f>
        <v>0.20666666666666667</v>
      </c>
    </row>
    <row r="27" spans="4:16" ht="14.5" x14ac:dyDescent="0.35">
      <c r="D27" s="1"/>
      <c r="E27" s="1"/>
      <c r="F27" s="21"/>
      <c r="G27" s="1"/>
      <c r="H27" s="1"/>
      <c r="I27" s="1"/>
      <c r="J27" s="1"/>
      <c r="K27" s="1"/>
    </row>
    <row r="28" spans="4:16" ht="14.5" x14ac:dyDescent="0.35">
      <c r="D28" s="1"/>
      <c r="E28" s="1"/>
      <c r="F28" s="21"/>
      <c r="G28" s="1"/>
      <c r="H28" s="1"/>
      <c r="I28" s="1"/>
      <c r="J28" s="1"/>
      <c r="K28" s="1"/>
    </row>
    <row r="29" spans="4:16" ht="14.5" x14ac:dyDescent="0.35">
      <c r="D29" s="1"/>
      <c r="E29" s="1"/>
      <c r="F29" s="21"/>
      <c r="G29" s="1"/>
      <c r="H29" s="1"/>
      <c r="I29" s="1"/>
      <c r="J29" s="1"/>
      <c r="K29" s="1"/>
    </row>
    <row r="30" spans="4:16" ht="14.5" x14ac:dyDescent="0.35">
      <c r="D30" s="1"/>
      <c r="E30" s="1"/>
      <c r="F30" s="21"/>
      <c r="G30" s="1"/>
      <c r="H30" s="1"/>
      <c r="I30" s="1"/>
      <c r="J30" s="1"/>
      <c r="K30" s="1"/>
    </row>
    <row r="31" spans="4:16" ht="14.5" x14ac:dyDescent="0.35">
      <c r="D31" s="1"/>
      <c r="E31" s="1"/>
      <c r="F31" s="21"/>
      <c r="G31" s="1"/>
      <c r="H31" s="1"/>
      <c r="I31" s="1"/>
      <c r="J31" s="1"/>
      <c r="K31" s="1"/>
    </row>
    <row r="32" spans="4:16" ht="14.5" x14ac:dyDescent="0.35">
      <c r="D32" s="1"/>
      <c r="E32" s="1"/>
      <c r="F32" s="21"/>
      <c r="G32" s="1"/>
      <c r="H32" s="1"/>
      <c r="I32" s="1"/>
      <c r="J32" s="1"/>
      <c r="K32" s="1"/>
    </row>
    <row r="33" spans="4:11" ht="14.5" x14ac:dyDescent="0.35">
      <c r="D33" s="1"/>
      <c r="E33" s="1"/>
      <c r="F33" s="21"/>
      <c r="G33" s="1"/>
      <c r="H33" s="1"/>
      <c r="I33" s="1"/>
      <c r="J33" s="1"/>
      <c r="K33" s="1"/>
    </row>
    <row r="34" spans="4:11" ht="14.5" x14ac:dyDescent="0.35">
      <c r="D34" s="1"/>
      <c r="E34" s="1"/>
      <c r="F34" s="21"/>
      <c r="G34" s="1"/>
      <c r="H34" s="1"/>
      <c r="I34" s="1"/>
      <c r="J34" s="1"/>
      <c r="K34" s="1"/>
    </row>
    <row r="35" spans="4:11" ht="14.5" x14ac:dyDescent="0.35">
      <c r="D35" s="1"/>
      <c r="E35" s="1"/>
      <c r="F35" s="21"/>
      <c r="G35" s="1"/>
      <c r="H35" s="1"/>
      <c r="I35" s="1"/>
      <c r="J35" s="1"/>
      <c r="K35" s="1"/>
    </row>
    <row r="36" spans="4:11" ht="14.5" x14ac:dyDescent="0.35">
      <c r="D36" s="1"/>
      <c r="E36" s="1"/>
      <c r="F36" s="21"/>
      <c r="G36" s="1"/>
      <c r="H36" s="1"/>
      <c r="I36" s="1"/>
      <c r="J36" s="1"/>
      <c r="K36" s="1"/>
    </row>
    <row r="37" spans="4:11" ht="14.5" x14ac:dyDescent="0.35">
      <c r="D37" s="1"/>
      <c r="E37" s="1"/>
      <c r="F37" s="21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83</v>
      </c>
      <c r="C2" s="7">
        <v>45930</v>
      </c>
      <c r="D2" s="6">
        <v>722</v>
      </c>
      <c r="E2" s="6">
        <v>2</v>
      </c>
      <c r="F2" s="8">
        <v>0.27361111111111103</v>
      </c>
      <c r="G2" s="6" t="s">
        <v>71</v>
      </c>
      <c r="H2" s="6" t="s">
        <v>36</v>
      </c>
      <c r="I2" s="17">
        <f>VLOOKUP(E2,Hoja1!E:F,2,)</f>
        <v>90</v>
      </c>
      <c r="J2" s="6">
        <f>VLOOKUP(H2,Hoja1!A:C,3,)</f>
        <v>19.8</v>
      </c>
      <c r="K2" s="9">
        <f t="shared" ref="K2:K14" si="0">J2/I2</f>
        <v>0.22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86.4</v>
      </c>
      <c r="Q2" s="9">
        <v>1</v>
      </c>
      <c r="R2" s="10">
        <v>0.85</v>
      </c>
      <c r="S2" s="10">
        <f>P2/O2</f>
        <v>0.24000000000000002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ht="14.5" x14ac:dyDescent="0.35">
      <c r="A3" s="14">
        <v>2</v>
      </c>
      <c r="B3" s="6" t="s">
        <v>83</v>
      </c>
      <c r="C3" s="7">
        <v>45930</v>
      </c>
      <c r="D3" s="6">
        <v>722</v>
      </c>
      <c r="E3" s="6">
        <v>2</v>
      </c>
      <c r="F3" s="8">
        <v>0.27777777777777801</v>
      </c>
      <c r="G3" s="6" t="s">
        <v>72</v>
      </c>
      <c r="H3" s="6" t="s">
        <v>36</v>
      </c>
      <c r="I3" s="17">
        <f>VLOOKUP(E3,Hoja1!E:F,2,)</f>
        <v>90</v>
      </c>
      <c r="J3" s="6">
        <f>VLOOKUP(H3,Hoja1!A:C,3,)</f>
        <v>19.8</v>
      </c>
      <c r="K3" s="9">
        <f t="shared" si="0"/>
        <v>0.22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73.8</v>
      </c>
      <c r="Q3" s="9">
        <v>1</v>
      </c>
      <c r="R3" s="10">
        <v>0.85</v>
      </c>
      <c r="S3" s="10">
        <f>P3/O3</f>
        <v>0.27333333333333332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174.6</v>
      </c>
      <c r="Y3" s="9">
        <v>1</v>
      </c>
      <c r="Z3" s="10">
        <v>0.85</v>
      </c>
      <c r="AA3" s="11">
        <f>(X3/W3)</f>
        <v>0.32333333333333331</v>
      </c>
    </row>
    <row r="4" spans="1:27" ht="14.5" x14ac:dyDescent="0.35">
      <c r="A4" s="14">
        <v>3</v>
      </c>
      <c r="B4" s="6" t="s">
        <v>83</v>
      </c>
      <c r="C4" s="7">
        <v>45930</v>
      </c>
      <c r="D4" s="6">
        <v>722</v>
      </c>
      <c r="E4" s="6">
        <v>2</v>
      </c>
      <c r="F4" s="8">
        <v>0.28263888888888899</v>
      </c>
      <c r="G4" s="6" t="s">
        <v>73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100.8</v>
      </c>
      <c r="Q4" s="9">
        <v>1</v>
      </c>
      <c r="R4" s="10">
        <v>0.85</v>
      </c>
      <c r="S4" s="10">
        <f>P4/O4</f>
        <v>0.37333333333333335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ht="14.5" x14ac:dyDescent="0.35">
      <c r="A5" s="14">
        <v>4</v>
      </c>
      <c r="B5" s="6" t="s">
        <v>83</v>
      </c>
      <c r="C5" s="7">
        <v>45930</v>
      </c>
      <c r="D5" s="6">
        <v>722</v>
      </c>
      <c r="E5" s="6">
        <v>2</v>
      </c>
      <c r="F5" s="8">
        <v>0.28888888888888897</v>
      </c>
      <c r="G5" s="6" t="s">
        <v>74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ht="14.5" x14ac:dyDescent="0.35">
      <c r="A6" s="14">
        <v>5</v>
      </c>
      <c r="B6" s="6" t="s">
        <v>83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75</v>
      </c>
      <c r="H6" s="6">
        <v>2</v>
      </c>
      <c r="I6" s="19">
        <f>VLOOKUP(E6,Hoja1!E:F,2,)</f>
        <v>90</v>
      </c>
      <c r="J6" s="6">
        <f>VLOOKUP(H6,Hoja1!A:C,3,)</f>
        <v>27</v>
      </c>
      <c r="K6" s="9">
        <f t="shared" si="0"/>
        <v>0.3</v>
      </c>
    </row>
    <row r="7" spans="1:27" ht="14.5" x14ac:dyDescent="0.35">
      <c r="A7" s="14">
        <v>6</v>
      </c>
      <c r="B7" s="6" t="s">
        <v>83</v>
      </c>
      <c r="C7" s="7">
        <v>45930</v>
      </c>
      <c r="D7" s="6">
        <v>722</v>
      </c>
      <c r="E7" s="6">
        <v>2</v>
      </c>
      <c r="F7" s="8">
        <v>0.30138888888888898</v>
      </c>
      <c r="G7" s="6" t="s">
        <v>76</v>
      </c>
      <c r="H7" s="6">
        <v>2</v>
      </c>
      <c r="I7" s="19">
        <f>VLOOKUP(E7,Hoja1!E:F,2,)</f>
        <v>90</v>
      </c>
      <c r="J7" s="6">
        <f>VLOOKUP(H7,Hoja1!A:C,3,)</f>
        <v>27</v>
      </c>
      <c r="K7" s="9">
        <f t="shared" si="0"/>
        <v>0.3</v>
      </c>
    </row>
    <row r="8" spans="1:27" ht="14.5" x14ac:dyDescent="0.35">
      <c r="A8" s="14">
        <v>7</v>
      </c>
      <c r="B8" s="6" t="s">
        <v>83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77</v>
      </c>
      <c r="H8" s="6" t="s">
        <v>36</v>
      </c>
      <c r="I8" s="19">
        <f>VLOOKUP(E8,Hoja1!E:F,2,)</f>
        <v>90</v>
      </c>
      <c r="J8" s="6">
        <f>VLOOKUP(H8,Hoja1!A:C,3,)</f>
        <v>19.8</v>
      </c>
      <c r="K8" s="9">
        <f t="shared" si="0"/>
        <v>0.22</v>
      </c>
    </row>
    <row r="9" spans="1:27" ht="14.5" x14ac:dyDescent="0.35">
      <c r="A9" s="14">
        <v>8</v>
      </c>
      <c r="B9" s="6" t="s">
        <v>83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78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83</v>
      </c>
      <c r="C10" s="7">
        <v>45930</v>
      </c>
      <c r="D10" s="14">
        <v>722</v>
      </c>
      <c r="E10" s="6">
        <v>2</v>
      </c>
      <c r="F10" s="8">
        <v>0.32152777777777802</v>
      </c>
      <c r="G10" s="14" t="s">
        <v>39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83</v>
      </c>
      <c r="C11" s="7">
        <v>45930</v>
      </c>
      <c r="D11" s="14">
        <v>722</v>
      </c>
      <c r="E11" s="6">
        <v>2</v>
      </c>
      <c r="F11" s="8">
        <v>0.327777777777778</v>
      </c>
      <c r="G11" s="14" t="s">
        <v>79</v>
      </c>
      <c r="H11" s="14">
        <v>2</v>
      </c>
      <c r="I11" s="17">
        <f>VLOOKUP(E11,Hoja1!E:F,2,)</f>
        <v>90</v>
      </c>
      <c r="J11" s="6">
        <f>VLOOKUP(H11,Hoja1!A:C,3,)</f>
        <v>27</v>
      </c>
      <c r="K11" s="9">
        <f t="shared" si="0"/>
        <v>0.3</v>
      </c>
    </row>
    <row r="12" spans="1:27" ht="14.5" x14ac:dyDescent="0.35">
      <c r="A12" s="14">
        <v>11</v>
      </c>
      <c r="B12" s="6" t="s">
        <v>83</v>
      </c>
      <c r="C12" s="7">
        <v>45930</v>
      </c>
      <c r="D12" s="14">
        <v>722</v>
      </c>
      <c r="E12" s="6">
        <v>2</v>
      </c>
      <c r="F12" s="8">
        <v>0.33680555555555602</v>
      </c>
      <c r="G12" s="14" t="s">
        <v>80</v>
      </c>
      <c r="H12" s="14">
        <v>3</v>
      </c>
      <c r="I12" s="19">
        <f>VLOOKUP(E12,Hoja1!E:F,2,)</f>
        <v>90</v>
      </c>
      <c r="J12" s="6">
        <f>VLOOKUP(H12,Hoja1!A:C,3,)</f>
        <v>54</v>
      </c>
      <c r="K12" s="9">
        <f t="shared" si="0"/>
        <v>0.6</v>
      </c>
    </row>
    <row r="13" spans="1:27" ht="14.5" x14ac:dyDescent="0.35">
      <c r="A13" s="14">
        <v>12</v>
      </c>
      <c r="B13" s="6" t="s">
        <v>83</v>
      </c>
      <c r="C13" s="7">
        <v>45930</v>
      </c>
      <c r="D13" s="14">
        <v>722</v>
      </c>
      <c r="E13" s="6">
        <v>2</v>
      </c>
      <c r="F13" s="8">
        <v>0.34722222222222199</v>
      </c>
      <c r="G13" s="14" t="s">
        <v>81</v>
      </c>
      <c r="H13" s="14" t="s">
        <v>36</v>
      </c>
      <c r="I13" s="19">
        <f>VLOOKUP(E13,Hoja1!E:F,2,)</f>
        <v>90</v>
      </c>
      <c r="J13" s="6">
        <f>VLOOKUP(H13,Hoja1!A:C,3,)</f>
        <v>19.8</v>
      </c>
      <c r="K13" s="9">
        <f t="shared" si="0"/>
        <v>0.22</v>
      </c>
    </row>
    <row r="14" spans="1:27" ht="14.5" x14ac:dyDescent="0.35">
      <c r="A14" s="14">
        <v>13</v>
      </c>
      <c r="B14" s="6" t="s">
        <v>83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82</v>
      </c>
      <c r="H14" s="14" t="s">
        <v>36</v>
      </c>
      <c r="I14" s="19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86.4</v>
      </c>
      <c r="P23" s="9">
        <f>S2</f>
        <v>0.24000000000000002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73.8</v>
      </c>
      <c r="P24" s="9">
        <f>S3</f>
        <v>0.27333333333333332</v>
      </c>
    </row>
    <row r="25" spans="4:16" ht="14.5" x14ac:dyDescent="0.35">
      <c r="D25" s="1"/>
      <c r="E25" s="1"/>
      <c r="F25" s="21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100.8</v>
      </c>
      <c r="P25" s="9">
        <f>S4</f>
        <v>0.37333333333333335</v>
      </c>
    </row>
    <row r="26" spans="4:16" ht="14.5" x14ac:dyDescent="0.35">
      <c r="D26" s="1"/>
      <c r="E26" s="1"/>
      <c r="F26" s="21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93.6</v>
      </c>
      <c r="P26" s="9">
        <f>S5</f>
        <v>0.34666666666666662</v>
      </c>
    </row>
    <row r="27" spans="4:16" ht="14.5" x14ac:dyDescent="0.35">
      <c r="D27" s="1"/>
      <c r="E27" s="1"/>
      <c r="F27" s="21"/>
      <c r="G27" s="1"/>
      <c r="H27" s="1"/>
      <c r="I27" s="1"/>
      <c r="J27" s="1"/>
      <c r="K27" s="1"/>
    </row>
    <row r="28" spans="4:16" ht="14.5" x14ac:dyDescent="0.35">
      <c r="D28" s="1"/>
      <c r="E28" s="1"/>
      <c r="F28" s="21"/>
      <c r="G28" s="1"/>
      <c r="H28" s="1"/>
      <c r="I28" s="1"/>
      <c r="J28" s="1"/>
      <c r="K28" s="1"/>
    </row>
    <row r="29" spans="4:16" ht="14.5" x14ac:dyDescent="0.35">
      <c r="D29" s="1"/>
      <c r="E29" s="1"/>
      <c r="F29" s="21"/>
      <c r="G29" s="1"/>
      <c r="H29" s="1"/>
      <c r="I29" s="1"/>
      <c r="J29" s="1"/>
      <c r="K29" s="1"/>
    </row>
    <row r="30" spans="4:16" ht="14.5" x14ac:dyDescent="0.35">
      <c r="D30" s="1"/>
      <c r="E30" s="1"/>
      <c r="F30" s="21"/>
      <c r="G30" s="1"/>
      <c r="H30" s="1"/>
      <c r="I30" s="1"/>
      <c r="J30" s="1"/>
      <c r="K30" s="1"/>
    </row>
    <row r="31" spans="4:16" ht="14.5" x14ac:dyDescent="0.35">
      <c r="D31" s="1"/>
      <c r="E31" s="1"/>
      <c r="F31" s="21"/>
      <c r="G31" s="1"/>
      <c r="H31" s="1"/>
      <c r="I31" s="1"/>
      <c r="J31" s="1"/>
      <c r="K31" s="1"/>
    </row>
    <row r="32" spans="4:16" ht="14.5" x14ac:dyDescent="0.35">
      <c r="D32" s="1"/>
      <c r="E32" s="1"/>
      <c r="F32" s="21"/>
      <c r="G32" s="1"/>
      <c r="H32" s="1"/>
      <c r="I32" s="1"/>
      <c r="J32" s="1"/>
      <c r="K32" s="1"/>
    </row>
    <row r="33" spans="4:11" ht="14.5" x14ac:dyDescent="0.35">
      <c r="D33" s="1"/>
      <c r="E33" s="1"/>
      <c r="F33" s="21"/>
      <c r="G33" s="1"/>
      <c r="H33" s="1"/>
      <c r="I33" s="1"/>
      <c r="J33" s="1"/>
      <c r="K33" s="1"/>
    </row>
    <row r="34" spans="4:11" ht="14.5" x14ac:dyDescent="0.35">
      <c r="D34" s="1"/>
      <c r="E34" s="1"/>
      <c r="F34" s="21"/>
      <c r="G34" s="1"/>
      <c r="H34" s="1"/>
      <c r="I34" s="1"/>
      <c r="J34" s="1"/>
      <c r="K34" s="1"/>
    </row>
    <row r="35" spans="4:11" ht="14.5" x14ac:dyDescent="0.35">
      <c r="D35" s="1"/>
      <c r="E35" s="1"/>
      <c r="F35" s="21"/>
      <c r="G35" s="1"/>
      <c r="H35" s="1"/>
      <c r="I35" s="1"/>
      <c r="J35" s="1"/>
      <c r="K35" s="1"/>
    </row>
    <row r="36" spans="4:11" ht="14.5" x14ac:dyDescent="0.35">
      <c r="D36" s="1"/>
      <c r="E36" s="1"/>
      <c r="F36" s="21"/>
      <c r="G36" s="1"/>
      <c r="H36" s="1"/>
      <c r="I36" s="1"/>
      <c r="J36" s="1"/>
      <c r="K36" s="1"/>
    </row>
    <row r="37" spans="4:11" ht="14.5" x14ac:dyDescent="0.35">
      <c r="D37" s="1"/>
      <c r="E37" s="1"/>
      <c r="F37" s="21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zoomScaleNormal="100" workbookViewId="0">
      <selection activeCell="D20" sqref="D20"/>
    </sheetView>
  </sheetViews>
  <sheetFormatPr baseColWidth="10" defaultColWidth="11.453125" defaultRowHeight="15" customHeight="1" x14ac:dyDescent="0.35"/>
  <cols>
    <col min="1" max="1" width="11.453125" style="22"/>
    <col min="2" max="2" width="11.453125" style="1"/>
    <col min="3" max="3" width="10.81640625" style="1" customWidth="1"/>
    <col min="5" max="5" width="11.453125" style="1"/>
    <col min="6" max="6" width="13.54296875" style="1" customWidth="1"/>
  </cols>
  <sheetData>
    <row r="1" spans="1:6" x14ac:dyDescent="0.35">
      <c r="A1" s="14" t="s">
        <v>84</v>
      </c>
      <c r="B1" s="6" t="s">
        <v>85</v>
      </c>
      <c r="C1" s="1" t="s">
        <v>86</v>
      </c>
      <c r="E1" s="6" t="s">
        <v>87</v>
      </c>
      <c r="F1" s="6" t="s">
        <v>8</v>
      </c>
    </row>
    <row r="2" spans="1:6" x14ac:dyDescent="0.35">
      <c r="A2" s="14">
        <v>0</v>
      </c>
      <c r="B2" s="6">
        <v>0</v>
      </c>
      <c r="C2" s="6">
        <f t="shared" ref="C2:C11" si="0">D2*90</f>
        <v>0</v>
      </c>
      <c r="D2" s="23">
        <f t="shared" ref="D2:D11" si="1">B2/150</f>
        <v>0</v>
      </c>
      <c r="E2" s="6">
        <v>1</v>
      </c>
      <c r="F2" s="6">
        <v>150</v>
      </c>
    </row>
    <row r="3" spans="1:6" x14ac:dyDescent="0.35">
      <c r="A3" s="14" t="s">
        <v>40</v>
      </c>
      <c r="B3" s="6">
        <v>15</v>
      </c>
      <c r="C3" s="6">
        <f t="shared" si="0"/>
        <v>9</v>
      </c>
      <c r="D3" s="23">
        <f t="shared" si="1"/>
        <v>0.1</v>
      </c>
      <c r="E3" s="6">
        <v>2</v>
      </c>
      <c r="F3" s="6">
        <v>90</v>
      </c>
    </row>
    <row r="4" spans="1:6" x14ac:dyDescent="0.35">
      <c r="A4" s="14" t="s">
        <v>36</v>
      </c>
      <c r="B4" s="6">
        <v>33</v>
      </c>
      <c r="C4" s="6">
        <f t="shared" si="0"/>
        <v>19.8</v>
      </c>
      <c r="D4" s="23">
        <f t="shared" si="1"/>
        <v>0.22</v>
      </c>
      <c r="E4" s="6">
        <v>3</v>
      </c>
      <c r="F4" s="6">
        <v>50</v>
      </c>
    </row>
    <row r="5" spans="1:6" x14ac:dyDescent="0.35">
      <c r="A5" s="14">
        <v>2</v>
      </c>
      <c r="B5" s="6">
        <v>45</v>
      </c>
      <c r="C5" s="6">
        <f t="shared" si="0"/>
        <v>27</v>
      </c>
      <c r="D5" s="23">
        <f t="shared" si="1"/>
        <v>0.3</v>
      </c>
      <c r="E5" s="6">
        <v>4</v>
      </c>
      <c r="F5" s="6">
        <v>77</v>
      </c>
    </row>
    <row r="6" spans="1:6" x14ac:dyDescent="0.35">
      <c r="A6" s="14">
        <v>3</v>
      </c>
      <c r="B6" s="6">
        <v>90</v>
      </c>
      <c r="C6" s="6">
        <f t="shared" si="0"/>
        <v>54</v>
      </c>
      <c r="D6" s="23">
        <f t="shared" si="1"/>
        <v>0.6</v>
      </c>
      <c r="E6" s="6">
        <v>5</v>
      </c>
      <c r="F6" s="6">
        <v>77</v>
      </c>
    </row>
    <row r="7" spans="1:6" x14ac:dyDescent="0.35">
      <c r="A7" s="14" t="s">
        <v>32</v>
      </c>
      <c r="B7" s="6">
        <v>110</v>
      </c>
      <c r="C7" s="6">
        <f t="shared" si="0"/>
        <v>66</v>
      </c>
      <c r="D7" s="23">
        <f t="shared" si="1"/>
        <v>0.73333333333333328</v>
      </c>
      <c r="E7" s="6">
        <v>6</v>
      </c>
      <c r="F7" s="6">
        <v>90</v>
      </c>
    </row>
    <row r="8" spans="1:6" x14ac:dyDescent="0.35">
      <c r="A8" s="14" t="s">
        <v>20</v>
      </c>
      <c r="B8" s="6">
        <v>110</v>
      </c>
      <c r="C8" s="6">
        <f t="shared" si="0"/>
        <v>66</v>
      </c>
      <c r="D8" s="23">
        <f t="shared" si="1"/>
        <v>0.73333333333333328</v>
      </c>
    </row>
    <row r="9" spans="1:6" x14ac:dyDescent="0.35">
      <c r="A9" s="14" t="s">
        <v>88</v>
      </c>
      <c r="B9" s="6">
        <v>130</v>
      </c>
      <c r="C9" s="6">
        <f t="shared" si="0"/>
        <v>78</v>
      </c>
      <c r="D9" s="23">
        <f t="shared" si="1"/>
        <v>0.8666666666666667</v>
      </c>
    </row>
    <row r="10" spans="1:6" x14ac:dyDescent="0.35">
      <c r="A10" s="14">
        <v>5</v>
      </c>
      <c r="B10" s="6">
        <v>140</v>
      </c>
      <c r="C10" s="6">
        <f t="shared" si="0"/>
        <v>84</v>
      </c>
      <c r="D10" s="23">
        <f t="shared" si="1"/>
        <v>0.93333333333333335</v>
      </c>
    </row>
    <row r="11" spans="1:6" x14ac:dyDescent="0.35">
      <c r="A11" s="14" t="s">
        <v>60</v>
      </c>
      <c r="B11" s="6">
        <v>150</v>
      </c>
      <c r="C11" s="6">
        <f t="shared" si="0"/>
        <v>90</v>
      </c>
      <c r="D11" s="23">
        <f t="shared" si="1"/>
        <v>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a5b936956f138f1c65d485492236361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db9f7b3073bbe820d437288b16f18eb3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B794FC-C60B-497B-B4E4-E52DB0287A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12D5D3DB-90D0-4202-A736-8E2AACE38A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B16 PB1055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'B16 PB1055'!Área_de_impresión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1</cp:revision>
  <dcterms:created xsi:type="dcterms:W3CDTF">2023-08-07T13:34:27Z</dcterms:created>
  <dcterms:modified xsi:type="dcterms:W3CDTF">2025-11-03T23:08:05Z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